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8" yWindow="-108" windowWidth="23256" windowHeight="12456"/>
  </bookViews>
  <sheets>
    <sheet name="54 " sheetId="6" r:id="rId1"/>
    <sheet name="55 " sheetId="7" r:id="rId2"/>
    <sheet name="56.1." sheetId="8" r:id="rId3"/>
    <sheet name="56.2" sheetId="9" r:id="rId4"/>
  </sheets>
  <definedNames>
    <definedName name="___CON1">#REF!</definedName>
    <definedName name="___CON2">#REF!</definedName>
    <definedName name="___NET2">#REF!</definedName>
    <definedName name="__CON1">#REF!</definedName>
    <definedName name="__CON2">#REF!</definedName>
    <definedName name="__NET2">#REF!</definedName>
    <definedName name="_1">#REF!</definedName>
    <definedName name="_2">#REF!</definedName>
    <definedName name="_CON1">#REF!</definedName>
    <definedName name="_CON2">#REF!</definedName>
    <definedName name="_Fill" hidden="1">#REF!</definedName>
    <definedName name="_NET2">#REF!</definedName>
    <definedName name="_Order1" hidden="1">255</definedName>
    <definedName name="_Order2" hidden="1">255</definedName>
    <definedName name="_Sort" hidden="1">#REF!</definedName>
    <definedName name="A">#REF!</definedName>
    <definedName name="AA">#REF!</definedName>
    <definedName name="ADP">#REF!</definedName>
    <definedName name="AKHAC">#REF!</definedName>
    <definedName name="ALTINH">#REF!</definedName>
    <definedName name="Anguon">#REF!</definedName>
    <definedName name="ANN">#REF!</definedName>
    <definedName name="ANQD">#REF!</definedName>
    <definedName name="ANQQH">#REF!</definedName>
    <definedName name="ANSNN">#REF!</definedName>
    <definedName name="ANSNNxnk">#REF!</definedName>
    <definedName name="APC">#REF!</definedName>
    <definedName name="ATW">#REF!</definedName>
    <definedName name="B">#REF!</definedName>
    <definedName name="BB">#REF!</definedName>
    <definedName name="BOQ">#REF!</definedName>
    <definedName name="BVCISUMMARY">#REF!</definedName>
    <definedName name="BVTINH" localSheetId="1" hidden="1">{"'Sheet1'!$L$16"}</definedName>
    <definedName name="BVTINH" localSheetId="2" hidden="1">{"'Sheet1'!$L$16"}</definedName>
    <definedName name="BVTINH" hidden="1">{"'Sheet1'!$L$16"}</definedName>
    <definedName name="C_">#REF!</definedName>
    <definedName name="Can_doi">#REF!</definedName>
    <definedName name="CC">#REF!</definedName>
    <definedName name="CLVL">#REF!</definedName>
    <definedName name="COMMON">#REF!</definedName>
    <definedName name="CON_EQP_COS">#REF!</definedName>
    <definedName name="COVER">#REF!</definedName>
    <definedName name="CPC">#REF!</definedName>
    <definedName name="CRITINST">#REF!</definedName>
    <definedName name="CRITPURC">#REF!</definedName>
    <definedName name="CS_10">#REF!</definedName>
    <definedName name="CS_100">#REF!</definedName>
    <definedName name="CS_10S">#REF!</definedName>
    <definedName name="CS_120">#REF!</definedName>
    <definedName name="CS_140">#REF!</definedName>
    <definedName name="CS_160">#REF!</definedName>
    <definedName name="CS_20">#REF!</definedName>
    <definedName name="CS_30">#REF!</definedName>
    <definedName name="CS_40">#REF!</definedName>
    <definedName name="CS_40S">#REF!</definedName>
    <definedName name="CS_5S">#REF!</definedName>
    <definedName name="CS_60">#REF!</definedName>
    <definedName name="CS_80">#REF!</definedName>
    <definedName name="CS_80S">#REF!</definedName>
    <definedName name="CS_STD">#REF!</definedName>
    <definedName name="CS_XS">#REF!</definedName>
    <definedName name="CS_XXS">#REF!</definedName>
    <definedName name="_xlnm.Database">#REF!</definedName>
    <definedName name="DKTINH" localSheetId="1" hidden="1">{"'Sheet1'!$L$16"}</definedName>
    <definedName name="DKTINH" localSheetId="2" hidden="1">{"'Sheet1'!$L$16"}</definedName>
    <definedName name="DKTINH" hidden="1">{"'Sheet1'!$L$16"}</definedName>
    <definedName name="DNNN">#REF!</definedName>
    <definedName name="DSUMDATA">#REF!</definedName>
    <definedName name="end">#REF!</definedName>
    <definedName name="End_1">#REF!</definedName>
    <definedName name="End_10">#REF!</definedName>
    <definedName name="End_11">#REF!</definedName>
    <definedName name="End_12">#REF!</definedName>
    <definedName name="End_13">#REF!</definedName>
    <definedName name="End_2">#REF!</definedName>
    <definedName name="End_3">#REF!</definedName>
    <definedName name="End_4">#REF!</definedName>
    <definedName name="End_5">#REF!</definedName>
    <definedName name="End_6">#REF!</definedName>
    <definedName name="End_7">#REF!</definedName>
    <definedName name="End_8">#REF!</definedName>
    <definedName name="End_9">#REF!</definedName>
    <definedName name="_xlnm.Extract">#REF!</definedName>
    <definedName name="fuji">#REF!</definedName>
    <definedName name="g" localSheetId="1" hidden="1">{"'Sheet1'!$L$16"}</definedName>
    <definedName name="g" localSheetId="2" hidden="1">{"'Sheet1'!$L$16"}</definedName>
    <definedName name="g" hidden="1">{"'Sheet1'!$L$16"}</definedName>
    <definedName name="h" localSheetId="1" hidden="1">{"'Sheet1'!$L$16"}</definedName>
    <definedName name="h" localSheetId="2" hidden="1">{"'Sheet1'!$L$16"}</definedName>
    <definedName name="h" hidden="1">{"'Sheet1'!$L$16"}</definedName>
    <definedName name="HOME_MANP">#REF!</definedName>
    <definedName name="HOMEOFFICE_COST">#REF!</definedName>
    <definedName name="HTML_CodePage" hidden="1">950</definedName>
    <definedName name="HTML_Control" localSheetId="1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1" hidden="1">{"'Sheet1'!$L$16"}</definedName>
    <definedName name="huy" localSheetId="2" hidden="1">{"'Sheet1'!$L$16"}</definedName>
    <definedName name="huy" hidden="1">{"'Sheet1'!$L$16"}</definedName>
    <definedName name="IDLAB_COST">#REF!</definedName>
    <definedName name="INDMANP">#REF!</definedName>
    <definedName name="Khac">#REF!</definedName>
    <definedName name="Khong_can_doi">#REF!</definedName>
    <definedName name="LN">#REF!</definedName>
    <definedName name="MAJ_CON_EQP">#REF!</definedName>
    <definedName name="MG_A">#REF!</definedName>
    <definedName name="NET">#REF!</definedName>
    <definedName name="NET_1">#REF!</definedName>
    <definedName name="NET_ANA">#REF!</definedName>
    <definedName name="NET_ANA_1">#REF!</definedName>
    <definedName name="NET_ANA_2">#REF!</definedName>
    <definedName name="NQD">#REF!</definedName>
    <definedName name="NQQH">#REF!</definedName>
    <definedName name="NSNN">#REF!</definedName>
    <definedName name="PC">#REF!</definedName>
    <definedName name="Phan_cap">#REF!</definedName>
    <definedName name="Phi_le_phi">#REF!</definedName>
    <definedName name="PK">#REF!</definedName>
    <definedName name="_xlnm.Print_Area" localSheetId="0">'54 '!$A$1:$G$106</definedName>
    <definedName name="_xlnm.Print_Area">#REF!</definedName>
    <definedName name="PRINT_AREA_MI">#REF!</definedName>
    <definedName name="_xlnm.Print_Titles">#REF!</definedName>
    <definedName name="PRINT_TITLES_MI">#REF!</definedName>
    <definedName name="PRINTA">#REF!</definedName>
    <definedName name="PRINTB">#REF!</definedName>
    <definedName name="PRINTC">#REF!</definedName>
    <definedName name="PROPOSAL">#REF!</definedName>
    <definedName name="SORT">#REF!</definedName>
    <definedName name="SPEC">#REF!</definedName>
    <definedName name="SPECSUMMARY">#REF!</definedName>
    <definedName name="start">#REF!</definedName>
    <definedName name="Start_1">#REF!</definedName>
    <definedName name="Start_10">#REF!</definedName>
    <definedName name="Start_11">#REF!</definedName>
    <definedName name="Start_12">#REF!</definedName>
    <definedName name="Start_13">#REF!</definedName>
    <definedName name="Start_2">#REF!</definedName>
    <definedName name="Start_3">#REF!</definedName>
    <definedName name="Start_4">#REF!</definedName>
    <definedName name="Start_5">#REF!</definedName>
    <definedName name="Start_6">#REF!</definedName>
    <definedName name="Start_7">#REF!</definedName>
    <definedName name="Start_8">#REF!</definedName>
    <definedName name="Start_9">#REF!</definedName>
    <definedName name="SUMMARY">#REF!</definedName>
    <definedName name="T">#REF!</definedName>
    <definedName name="TW">#REF!</definedName>
    <definedName name="VARIINST">#REF!</definedName>
    <definedName name="VARIPURC">#REF!</definedName>
    <definedName name="W">#REF!</definedName>
    <definedName name="X">#REF!</definedName>
    <definedName name="Z">#REF!</definedName>
    <definedName name="ZYX">#REF!</definedName>
    <definedName name="ZZZ">#REF!</definedName>
  </definedNames>
  <calcPr calcId="162913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6" i="8"/>
  <c r="D42"/>
  <c r="D15"/>
  <c r="D39"/>
  <c r="D49" i="6"/>
  <c r="F89"/>
  <c r="F96"/>
  <c r="F98"/>
  <c r="E39"/>
  <c r="E41"/>
  <c r="E42"/>
  <c r="E43"/>
  <c r="E44"/>
  <c r="E45"/>
  <c r="E46"/>
  <c r="E47"/>
  <c r="E48"/>
  <c r="E49"/>
  <c r="E50"/>
  <c r="E51"/>
  <c r="E52"/>
  <c r="E53"/>
  <c r="E54"/>
  <c r="E55"/>
  <c r="E56"/>
  <c r="E57"/>
  <c r="E58"/>
  <c r="E59"/>
  <c r="E60"/>
  <c r="E61"/>
  <c r="E62"/>
  <c r="E63"/>
  <c r="E64"/>
  <c r="E65"/>
  <c r="E66"/>
  <c r="E67"/>
  <c r="E68"/>
  <c r="E69"/>
  <c r="E70"/>
  <c r="E71"/>
  <c r="E72"/>
  <c r="E73"/>
  <c r="E74"/>
  <c r="E75"/>
  <c r="E76"/>
  <c r="E77"/>
  <c r="E78"/>
  <c r="E79"/>
  <c r="E80"/>
  <c r="E81"/>
  <c r="E82"/>
  <c r="E83"/>
  <c r="E84"/>
  <c r="E85"/>
  <c r="E86"/>
  <c r="E87"/>
  <c r="E88"/>
  <c r="E89"/>
  <c r="E90"/>
  <c r="E91"/>
  <c r="E92"/>
  <c r="E93"/>
  <c r="E94"/>
  <c r="E95"/>
  <c r="E96"/>
  <c r="E97"/>
  <c r="E98"/>
  <c r="E99"/>
  <c r="E100"/>
  <c r="E101"/>
  <c r="E102"/>
  <c r="E103"/>
  <c r="E104"/>
  <c r="E105"/>
  <c r="E106"/>
  <c r="E23" i="7" l="1"/>
  <c r="E24"/>
  <c r="E25"/>
  <c r="E26"/>
  <c r="E27"/>
  <c r="E22"/>
  <c r="E14"/>
  <c r="E15"/>
  <c r="E16"/>
  <c r="E17"/>
  <c r="E18"/>
  <c r="E13"/>
  <c r="D8" i="9"/>
  <c r="F8"/>
  <c r="G8"/>
  <c r="H8"/>
  <c r="I8"/>
  <c r="J8"/>
  <c r="K8"/>
  <c r="D10"/>
  <c r="E10" i="7" l="1"/>
  <c r="E9" s="1"/>
  <c r="C10" i="9"/>
  <c r="A1"/>
  <c r="C8" l="1"/>
  <c r="E10"/>
  <c r="E8" s="1"/>
  <c r="C64" i="8" l="1"/>
  <c r="D66"/>
  <c r="D64" s="1"/>
  <c r="E66"/>
  <c r="F66" s="1"/>
  <c r="C66"/>
  <c r="C42"/>
  <c r="C44"/>
  <c r="F15"/>
  <c r="F16"/>
  <c r="F23"/>
  <c r="F26"/>
  <c r="F28"/>
  <c r="F69"/>
  <c r="F76"/>
  <c r="F78"/>
  <c r="E17"/>
  <c r="E18"/>
  <c r="E19"/>
  <c r="E20"/>
  <c r="E21"/>
  <c r="E22"/>
  <c r="E23"/>
  <c r="E25"/>
  <c r="E26"/>
  <c r="E27"/>
  <c r="E28"/>
  <c r="E29"/>
  <c r="E30"/>
  <c r="E31"/>
  <c r="E32"/>
  <c r="E33"/>
  <c r="E34"/>
  <c r="E35"/>
  <c r="E36"/>
  <c r="E37"/>
  <c r="E38"/>
  <c r="E39"/>
  <c r="E40"/>
  <c r="E41"/>
  <c r="E43"/>
  <c r="E45"/>
  <c r="E46"/>
  <c r="E47"/>
  <c r="E48"/>
  <c r="E49"/>
  <c r="E50"/>
  <c r="E51"/>
  <c r="E52"/>
  <c r="E53"/>
  <c r="E55"/>
  <c r="E56"/>
  <c r="E57"/>
  <c r="E58"/>
  <c r="E59"/>
  <c r="E60"/>
  <c r="E61"/>
  <c r="E62"/>
  <c r="E63"/>
  <c r="E65"/>
  <c r="E67"/>
  <c r="E68"/>
  <c r="E69"/>
  <c r="E70"/>
  <c r="E71"/>
  <c r="E72"/>
  <c r="E73"/>
  <c r="E74"/>
  <c r="E75"/>
  <c r="E76"/>
  <c r="E77"/>
  <c r="E78"/>
  <c r="E79"/>
  <c r="E80"/>
  <c r="E81"/>
  <c r="E82"/>
  <c r="E83"/>
  <c r="E84"/>
  <c r="E85"/>
  <c r="E86"/>
  <c r="E16"/>
  <c r="C9"/>
  <c r="C10"/>
  <c r="C15"/>
  <c r="C25" i="6"/>
  <c r="C12" i="8"/>
  <c r="A1"/>
  <c r="D27" i="7"/>
  <c r="C47"/>
  <c r="C10"/>
  <c r="D13"/>
  <c r="D16"/>
  <c r="D24"/>
  <c r="D22"/>
  <c r="E64" i="8" l="1"/>
  <c r="F64" s="1"/>
  <c r="C18" i="7"/>
  <c r="C24"/>
  <c r="C21"/>
  <c r="C15"/>
  <c r="C13" s="1"/>
  <c r="A1"/>
  <c r="H39" i="6"/>
  <c r="D86"/>
  <c r="C33"/>
  <c r="C95"/>
  <c r="C20" l="1"/>
  <c r="C29"/>
  <c r="E36" l="1"/>
  <c r="E33"/>
  <c r="E32"/>
  <c r="E18"/>
  <c r="E19"/>
  <c r="E20"/>
  <c r="E21"/>
  <c r="E22"/>
  <c r="E23"/>
  <c r="E24"/>
  <c r="E25"/>
  <c r="E26"/>
  <c r="E27"/>
  <c r="E28"/>
  <c r="E29"/>
  <c r="E30"/>
  <c r="E17"/>
  <c r="D16"/>
  <c r="D24"/>
  <c r="C24"/>
  <c r="E16" l="1"/>
  <c r="C94"/>
  <c r="C96"/>
  <c r="D84"/>
  <c r="C86"/>
  <c r="C84" s="1"/>
  <c r="C40"/>
  <c r="C17"/>
  <c r="C16" l="1"/>
  <c r="F84"/>
  <c r="F86"/>
  <c r="F14" i="7" l="1"/>
  <c r="F15"/>
  <c r="F18"/>
  <c r="F20"/>
  <c r="F27"/>
  <c r="E54"/>
  <c r="E52"/>
  <c r="D54"/>
  <c r="C54"/>
  <c r="F17" i="6"/>
  <c r="D52" i="7"/>
  <c r="F24" i="6"/>
  <c r="F30"/>
  <c r="F13" i="7" l="1"/>
  <c r="F54"/>
  <c r="C52"/>
  <c r="F52" s="1"/>
  <c r="C15" i="6"/>
  <c r="E15"/>
  <c r="D15"/>
  <c r="H15" s="1"/>
  <c r="F16"/>
  <c r="C51" i="7" l="1"/>
  <c r="F15" i="6"/>
  <c r="E51" i="7"/>
  <c r="D51"/>
  <c r="E10" i="6"/>
  <c r="F10" s="1"/>
  <c r="D9"/>
  <c r="F51" i="7" l="1"/>
  <c r="E9" i="6"/>
  <c r="C38" l="1"/>
  <c r="D64"/>
  <c r="F41"/>
  <c r="F48"/>
  <c r="F49"/>
  <c r="F51"/>
  <c r="F53"/>
  <c r="C64"/>
  <c r="C62" s="1"/>
  <c r="C11" i="8"/>
  <c r="E10"/>
  <c r="F10" s="1"/>
  <c r="D10"/>
  <c r="F21" i="6"/>
  <c r="F25"/>
  <c r="F26"/>
  <c r="F19"/>
  <c r="E37" i="7"/>
  <c r="F37" s="1"/>
  <c r="D23"/>
  <c r="E19"/>
  <c r="E21"/>
  <c r="F21" s="1"/>
  <c r="D62" i="6" l="1"/>
  <c r="D54" i="8"/>
  <c r="D10" i="7"/>
  <c r="H14" s="1"/>
  <c r="F19"/>
  <c r="C37" i="6"/>
  <c r="F62"/>
  <c r="C9"/>
  <c r="F9" s="1"/>
  <c r="D24" i="8" l="1"/>
  <c r="E24" s="1"/>
  <c r="F24" s="1"/>
  <c r="D40" i="6"/>
  <c r="D44" i="8"/>
  <c r="E54"/>
  <c r="D9" i="7"/>
  <c r="F10"/>
  <c r="C23"/>
  <c r="F64" i="6"/>
  <c r="F33"/>
  <c r="F32"/>
  <c r="E31"/>
  <c r="E14" s="1"/>
  <c r="D31"/>
  <c r="D14" s="1"/>
  <c r="C31"/>
  <c r="C14" s="1"/>
  <c r="H21" s="1"/>
  <c r="E40" l="1"/>
  <c r="D38"/>
  <c r="E44" i="8"/>
  <c r="F23" i="7"/>
  <c r="H11"/>
  <c r="C9"/>
  <c r="F9" s="1"/>
  <c r="F14" i="6"/>
  <c r="F40"/>
  <c r="F31"/>
  <c r="E38" l="1"/>
  <c r="D37"/>
  <c r="E37" s="1"/>
  <c r="D9" i="8"/>
  <c r="H9" s="1"/>
  <c r="E42"/>
  <c r="E9" s="1"/>
  <c r="F9" s="1"/>
  <c r="F37" i="6"/>
  <c r="F38"/>
</calcChain>
</file>

<file path=xl/sharedStrings.xml><?xml version="1.0" encoding="utf-8"?>
<sst xmlns="http://schemas.openxmlformats.org/spreadsheetml/2006/main" count="405" uniqueCount="173">
  <si>
    <t>Nội dung</t>
  </si>
  <si>
    <t>Dự toán</t>
  </si>
  <si>
    <t>A</t>
  </si>
  <si>
    <t>B</t>
  </si>
  <si>
    <t>4=3/1</t>
  </si>
  <si>
    <t>TỔNG THU NSNN TRÊN ĐỊA BÀN</t>
  </si>
  <si>
    <t>I</t>
  </si>
  <si>
    <t>Thu nội địa</t>
  </si>
  <si>
    <t>II</t>
  </si>
  <si>
    <t>Thu từ dầu thô</t>
  </si>
  <si>
    <t>III</t>
  </si>
  <si>
    <t>Thu từ hoạt động xuất nhập khẩu</t>
  </si>
  <si>
    <t>IV</t>
  </si>
  <si>
    <t>Thu viện trợ</t>
  </si>
  <si>
    <t>TỔNG THU NGÂN SÁCH ĐỊA PHƯƠNG</t>
  </si>
  <si>
    <t>Thu NSĐP được hưởng theo phân cấp</t>
  </si>
  <si>
    <t>Thuế giá trị gia tăng (phần NSĐP hưởng 30%)</t>
  </si>
  <si>
    <t>Thu bổ sung từ ngân sách cấp trên</t>
  </si>
  <si>
    <t>Thu từ quỹ dự trữ tài chính</t>
  </si>
  <si>
    <t>Thu kết dư</t>
  </si>
  <si>
    <t>V</t>
  </si>
  <si>
    <t>Thu chuyển nguồn từ năm trước chuyển sang</t>
  </si>
  <si>
    <t>C</t>
  </si>
  <si>
    <t>TỔNG CHI NSĐP</t>
  </si>
  <si>
    <t>Chi cân đối ngân sách địa phương</t>
  </si>
  <si>
    <t>Chi đầu tư phát triển</t>
  </si>
  <si>
    <t>Chi thường xuyên</t>
  </si>
  <si>
    <t>Chi cho vay</t>
  </si>
  <si>
    <t>Chi viện trợ</t>
  </si>
  <si>
    <t>Chi trả nợ lãi</t>
  </si>
  <si>
    <t>Chi bổ sung quỹ dự trữ tài chính</t>
  </si>
  <si>
    <t>Các nhiệm vụ chi khác</t>
  </si>
  <si>
    <t>Chi chuyển nguồn sang năm sau</t>
  </si>
  <si>
    <t>Mẫu biểu số 54</t>
  </si>
  <si>
    <t>(Dùng cho UBND tỉnh, thành phố trực thuộc trung ương báo cáo Bộ Tài chính)</t>
  </si>
  <si>
    <t>Thuế thu nhập cá nhân</t>
  </si>
  <si>
    <t>Các loại phí, lệ phí</t>
  </si>
  <si>
    <t>-</t>
  </si>
  <si>
    <t>Thuế sử dụng đất phi nông nghiệp</t>
  </si>
  <si>
    <t>Thu tiền sử dụng đất</t>
  </si>
  <si>
    <t>Thu tiền sử dụng khu vực biển</t>
  </si>
  <si>
    <t>Thu từ khai thác, xử lý tài sản công xử lý theo quy định của pháp luật về quản lý, sử dụng tài sản công</t>
  </si>
  <si>
    <t>Thu từ hoạt động xổ số</t>
  </si>
  <si>
    <t>Thu khác ngân sách</t>
  </si>
  <si>
    <t>Thuế TTĐB</t>
  </si>
  <si>
    <t>THU NSĐP ĐƯỢC HƯỞNG THEO PHÂN CẤP</t>
  </si>
  <si>
    <t>Thuế GTGT (phần NSĐP hưởng 30%)</t>
  </si>
  <si>
    <t>CHI CÂN ĐỐI NSĐP</t>
  </si>
  <si>
    <t>Chi đầu tư phát triển theo ngành, lĩnh vực</t>
  </si>
  <si>
    <t>VI</t>
  </si>
  <si>
    <t>VII</t>
  </si>
  <si>
    <t>Dự phòng ngân sách nhà nước</t>
  </si>
  <si>
    <t>VIII</t>
  </si>
  <si>
    <t>Chi cải cách tiền lương, tinh giản biên chế</t>
  </si>
  <si>
    <t>IX</t>
  </si>
  <si>
    <t>Chi thường xuyên thực hiện các chế độ, chính sách</t>
  </si>
  <si>
    <t>Mẫu biểu số 56.1</t>
  </si>
  <si>
    <t>Đơn vị:  đồng</t>
  </si>
  <si>
    <t>Lũy kế</t>
  </si>
  <si>
    <t>Cùng kỳ năm 2025</t>
  </si>
  <si>
    <t>Ước thực hiện quý so (%)</t>
  </si>
  <si>
    <t>Lệ phí trước bạ</t>
  </si>
  <si>
    <t xml:space="preserve"> STT</t>
  </si>
  <si>
    <t>Ước thực hiện</t>
  </si>
  <si>
    <t xml:space="preserve">Dự toán </t>
  </si>
  <si>
    <t>Thu từ hoạt động xuất nhập khẩu</t>
  </si>
  <si>
    <t>Các khoản thu NSĐP hưởng 100%</t>
  </si>
  <si>
    <t>Các khoản thu phân chia NSĐP theo tỷ lệ %</t>
  </si>
  <si>
    <t>Trợ cấp theo Nghị định 14/2020/NĐ-CP</t>
  </si>
  <si>
    <t>Thu bổ sung có mục tiêu</t>
  </si>
  <si>
    <t>Dự phòng NSNN</t>
  </si>
  <si>
    <t>Chi từ nguồn bổ sung có mục tiêu từ NSTW cho NSĐP</t>
  </si>
  <si>
    <t>Mẫu biểu số 55</t>
  </si>
  <si>
    <t xml:space="preserve">Thu nội địa </t>
  </si>
  <si>
    <t xml:space="preserve"> Thu từ khu vực doanh nghiệp nhà nước</t>
  </si>
  <si>
    <t xml:space="preserve"> Thu từ khu vực doanh nghiệp có vốn ĐTNN</t>
  </si>
  <si>
    <t xml:space="preserve"> Thu từ khu vực kinh tế ngoài quốc doanh</t>
  </si>
  <si>
    <t xml:space="preserve"> Thuế thu nhập cá nhân</t>
  </si>
  <si>
    <t xml:space="preserve"> Các loại phí, lệ phí</t>
  </si>
  <si>
    <t xml:space="preserve"> Các khoản thu về nhà, đất</t>
  </si>
  <si>
    <t xml:space="preserve"> Thuế sử dụng đất nông nghiệp</t>
  </si>
  <si>
    <t xml:space="preserve"> Thu tiền thuê đất</t>
  </si>
  <si>
    <t xml:space="preserve"> Thu tiền sử dụng đất</t>
  </si>
  <si>
    <t xml:space="preserve"> Thu tiền cho thuê và tiền bán nhà thuộc sở hữu NN</t>
  </si>
  <si>
    <r>
      <rPr>
        <sz val="11"/>
        <rFont val="Times New Roman"/>
        <family val="1"/>
      </rPr>
      <t>Thu tiền cấp quyền khai thác khoáng sản,</t>
    </r>
    <r>
      <rPr>
        <sz val="11"/>
        <color rgb="FFFF0000"/>
        <rFont val="Times New Roman"/>
        <family val="1"/>
      </rPr>
      <t xml:space="preserve"> tài nguyên nước, cấp quyền sử dụng tần số vô tuyến điện, thu tiền sử dụng khu vực biển</t>
    </r>
  </si>
  <si>
    <t>Thu hồi vốn, thu cổ tức, lợi nhuận, lợi nhuận sau thuế, chênh lệch thu chi của Ngân hàng Nhà nước</t>
  </si>
  <si>
    <t xml:space="preserve"> Thu hồi vốn NSNN đầu tư tại tổ chức kinh tế</t>
  </si>
  <si>
    <t xml:space="preserve"> Thu cổ tức, lợi nhuận, lợi nhuậu sau thuế, chênh lệch thu chi của Ngân hàng Nhà nước</t>
  </si>
  <si>
    <t>Thu quỹ đất công ích và hoa lợi công sản khác</t>
  </si>
  <si>
    <t xml:space="preserve"> Thu khác ngân sách</t>
  </si>
  <si>
    <t xml:space="preserve"> Thuế GTGT thu từ hàng hóa nhập khẩu</t>
  </si>
  <si>
    <t xml:space="preserve"> Thuế xuất khẩu</t>
  </si>
  <si>
    <t xml:space="preserve"> Thuế nhập khẩu</t>
  </si>
  <si>
    <t xml:space="preserve"> Thuế TTĐB thu từ hàng hóa nhập khẩu</t>
  </si>
  <si>
    <t xml:space="preserve"> Thuế BVMT thu từ hàng hóa nhập khẩu</t>
  </si>
  <si>
    <t xml:space="preserve"> Thu khác</t>
  </si>
  <si>
    <t xml:space="preserve"> Hoàn thuế GTGT, thuế TTĐB và các khoản thu khác</t>
  </si>
  <si>
    <t xml:space="preserve">Thuế GTGT </t>
  </si>
  <si>
    <t>Hoàn các khoản thu khác</t>
  </si>
  <si>
    <t>Từ các khoản thu phân chia giữa NSTW và NSĐP</t>
  </si>
  <si>
    <t>Chi chương trình mục tiêu quốc gia</t>
  </si>
  <si>
    <t xml:space="preserve">Chi bổ sung quỹ dự trữ tài chính </t>
  </si>
  <si>
    <t>Chi đầu tư thực hiện các chương trình, nhiệm vụ, dự án</t>
  </si>
  <si>
    <t>Chi thực hiện các chương trình mục tiêu quốc gia</t>
  </si>
  <si>
    <t>TÌNH HÌNH CÂN ĐỐI NSĐP QUÝ I NĂM 2026</t>
  </si>
  <si>
    <t>ƯỚC THỰC HIỆN THU NSNN QUÝ 1 NĂM 2026</t>
  </si>
  <si>
    <t>ƯỚC THỰC HIỆN CHI NSNN QUÝ I NĂM 2026</t>
  </si>
  <si>
    <t>Quý 1</t>
  </si>
  <si>
    <t xml:space="preserve">Lũy kế  </t>
  </si>
  <si>
    <t>Đơn vị: đồng</t>
  </si>
  <si>
    <t>Thuê Giá trị gia tăng</t>
  </si>
  <si>
    <t xml:space="preserve"> Trđó: </t>
  </si>
  <si>
    <t>Đơn vị:   đồng</t>
  </si>
  <si>
    <t>Thu bổ sung cân đối</t>
  </si>
  <si>
    <t>Thuê thu nhập doanh nghiệp</t>
  </si>
  <si>
    <t>Thuế tài nguyên</t>
  </si>
  <si>
    <t>Chi giáo dục, đào tạo và dạy nghề</t>
  </si>
  <si>
    <t>Chi khoa học, công nghệ</t>
  </si>
  <si>
    <t>Chi y tế, dân số và gia đình</t>
  </si>
  <si>
    <t>Chi văn hoá thông tin</t>
  </si>
  <si>
    <t>Chi thể dục thể thao</t>
  </si>
  <si>
    <t>Chi bảo vệ môi trường</t>
  </si>
  <si>
    <t>Chi các hoạt động kinh tế</t>
  </si>
  <si>
    <t>Chi hoạt động của các cơ quan quản lý nhà nước, Đảng, đoàn thể</t>
  </si>
  <si>
    <t>Chi sự nghiệp phát thanh, truyền hình, thông tấn</t>
  </si>
  <si>
    <t>Chi đảm bảo xã hội</t>
  </si>
  <si>
    <t>Các khoản chi khác theo quy định của pháp luật</t>
  </si>
  <si>
    <t>Chi quốc phòng</t>
  </si>
  <si>
    <t>Chi an ninh và trật tự, an toàn xã hội</t>
  </si>
  <si>
    <t>2.1</t>
  </si>
  <si>
    <t>2.2</t>
  </si>
  <si>
    <t>2.3</t>
  </si>
  <si>
    <t>2.4</t>
  </si>
  <si>
    <t>2.5</t>
  </si>
  <si>
    <t>2.6</t>
  </si>
  <si>
    <t>2.7</t>
  </si>
  <si>
    <t>2.8</t>
  </si>
  <si>
    <t>2.9</t>
  </si>
  <si>
    <t>2.10</t>
  </si>
  <si>
    <t>2.11</t>
  </si>
  <si>
    <t>2.12</t>
  </si>
  <si>
    <t>2.13</t>
  </si>
  <si>
    <t xml:space="preserve">Thuế giá trị gia tăng </t>
  </si>
  <si>
    <t>Thu tiền thuê mặt đất, mặt nước, mặt biển</t>
  </si>
  <si>
    <t>Thuế thu nhập doanh nghiệp</t>
  </si>
  <si>
    <t xml:space="preserve"> Thuế tài nguyên</t>
  </si>
  <si>
    <t>UBND XÃ PHÚC LỘC</t>
  </si>
  <si>
    <t>Thuế tiêu thu đặc biệt</t>
  </si>
  <si>
    <t>Nguồn thu tiền sử đất (thực hiện công tác cấp giấy, đo  vẽ bản đồ)</t>
  </si>
  <si>
    <t>Tiết kiệm 10%  chi thường xuyên</t>
  </si>
  <si>
    <t>2.14</t>
  </si>
  <si>
    <t>2.15</t>
  </si>
  <si>
    <t>Chi từ nguồn bổ sung có mục tiêu từ NS cấp tỉnh cho NSĐP</t>
  </si>
  <si>
    <t>Các khoản ủng hộ, huy động đóng góp từ các cơ quan, tổ chức, cá nhân theo quy định của pháp luật cho cấp xã</t>
  </si>
  <si>
    <t>Thuế tiêu thị đặc biệt</t>
  </si>
  <si>
    <t>X</t>
  </si>
  <si>
    <t>Ước thực hiện quý I tháng so (%)</t>
  </si>
  <si>
    <t>Mẫu biểu số 56.2</t>
  </si>
  <si>
    <t>TÌNH HÌNH SỬ DỤNG DỰ PHÒNG NGÂN SÁCH ĐỊA PHƯƠNG, DỰ PHÒNG NGÂN SÁCH TRUNG ƯƠNG BỔ SUNG CÓ MỤC TIÊU CHO ĐỊA PHƯƠNG VÀ QUỸ DỰ TRỮ TÀI CHÍNH</t>
  </si>
  <si>
    <t>STT</t>
  </si>
  <si>
    <t>Dự phòng ngân sách địa phương</t>
  </si>
  <si>
    <t>Dự phòng ngân sách trung ương bổ sung có mục tiêu cho địa phương</t>
  </si>
  <si>
    <t>Quỹ dự trữ tài chính</t>
  </si>
  <si>
    <t>Dự toán HĐND quyết định</t>
  </si>
  <si>
    <t>Lũy kế đã sử dụng</t>
  </si>
  <si>
    <t>Còn lại</t>
  </si>
  <si>
    <t>Số NSTW bổ sung</t>
  </si>
  <si>
    <t>Số đã phân bổ</t>
  </si>
  <si>
    <t>Số dư đầu năm</t>
  </si>
  <si>
    <t>3=1-2</t>
  </si>
  <si>
    <t>6=4-5</t>
  </si>
  <si>
    <t>9=7-8</t>
  </si>
  <si>
    <t>Tổng số</t>
  </si>
</sst>
</file>

<file path=xl/styles.xml><?xml version="1.0" encoding="utf-8"?>
<styleSheet xmlns="http://schemas.openxmlformats.org/spreadsheetml/2006/main">
  <numFmts count="6">
    <numFmt numFmtId="164" formatCode="_-* #,##0\ _₫_-;\-* #,##0\ _₫_-;_-* &quot;-&quot;\ _₫_-;_-@_-"/>
    <numFmt numFmtId="165" formatCode="#,##0\ ;[Red]\-\ #,##0\ ;\ &quot; &quot;\ ;"/>
    <numFmt numFmtId="166" formatCode="#,##0.0\ ;[Red]\-\ #,##0.0\ ;\ &quot; &quot;\ ;"/>
    <numFmt numFmtId="167" formatCode="###,###"/>
    <numFmt numFmtId="168" formatCode="0.0%"/>
    <numFmt numFmtId="169" formatCode="[$-1042A]#,###"/>
  </numFmts>
  <fonts count="28">
    <font>
      <sz val="12"/>
      <color theme="1"/>
      <name val="Times New Roman"/>
      <family val="2"/>
      <charset val="163"/>
    </font>
    <font>
      <sz val="12"/>
      <color theme="1"/>
      <name val="Times New Roman"/>
      <family val="2"/>
      <charset val="163"/>
    </font>
    <font>
      <b/>
      <sz val="12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1"/>
      <name val="Times New Roman"/>
      <family val="1"/>
    </font>
    <font>
      <i/>
      <sz val="11"/>
      <name val="Times New Roman"/>
      <family val="1"/>
    </font>
    <font>
      <sz val="11"/>
      <name val="Times New Roman"/>
      <family val="1"/>
    </font>
    <font>
      <b/>
      <sz val="11"/>
      <color theme="1"/>
      <name val="Calibri"/>
      <family val="2"/>
      <scheme val="minor"/>
    </font>
    <font>
      <sz val="11"/>
      <color rgb="FFFF0000"/>
      <name val="Times New Roman"/>
      <family val="1"/>
    </font>
    <font>
      <sz val="13"/>
      <name val="VnTime"/>
    </font>
    <font>
      <b/>
      <u/>
      <sz val="11"/>
      <name val="Times New Roman"/>
      <family val="1"/>
    </font>
    <font>
      <i/>
      <sz val="11"/>
      <name val="Times New Roman"/>
      <family val="1"/>
      <charset val="163"/>
    </font>
    <font>
      <b/>
      <i/>
      <sz val="11"/>
      <name val="Times New Roman"/>
      <family val="1"/>
    </font>
    <font>
      <i/>
      <sz val="9"/>
      <color rgb="FF000000"/>
      <name val="Times New Roman"/>
      <family val="1"/>
    </font>
    <font>
      <sz val="11"/>
      <color rgb="FFFF0000"/>
      <name val="Calibri"/>
      <family val="2"/>
      <scheme val="minor"/>
    </font>
    <font>
      <b/>
      <sz val="11"/>
      <color rgb="FFFF0000"/>
      <name val="Times New Roman"/>
      <family val="1"/>
    </font>
    <font>
      <i/>
      <sz val="8"/>
      <color rgb="FF000000"/>
      <name val="Times New Roman"/>
      <family val="1"/>
    </font>
    <font>
      <sz val="8"/>
      <name val="Times New Roman"/>
      <family val="2"/>
      <charset val="163"/>
    </font>
    <font>
      <i/>
      <sz val="9"/>
      <name val="Times New Roman"/>
      <family val="1"/>
    </font>
    <font>
      <b/>
      <i/>
      <sz val="9"/>
      <name val="Times New Roman"/>
      <family val="1"/>
    </font>
    <font>
      <i/>
      <sz val="8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i/>
      <sz val="11"/>
      <color rgb="FFFF0000"/>
      <name val="Times New Roman"/>
      <family val="1"/>
    </font>
    <font>
      <b/>
      <sz val="8"/>
      <color rgb="FF000000"/>
      <name val="Times New Roman"/>
      <family val="1"/>
    </font>
    <font>
      <b/>
      <sz val="9"/>
      <color rgb="FF000000"/>
      <name val="Arial"/>
      <family val="2"/>
    </font>
    <font>
      <i/>
      <sz val="9"/>
      <color rgb="FF000000"/>
      <name val="Arial"/>
      <family val="2"/>
    </font>
    <font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hair">
        <color indexed="64"/>
      </top>
      <bottom style="hair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0" fontId="9" fillId="0" borderId="0"/>
  </cellStyleXfs>
  <cellXfs count="153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4" fillId="0" borderId="0" xfId="3" applyFont="1" applyAlignment="1">
      <alignment vertical="center"/>
    </xf>
    <xf numFmtId="0" fontId="3" fillId="0" borderId="0" xfId="3"/>
    <xf numFmtId="0" fontId="6" fillId="0" borderId="0" xfId="3" applyFont="1" applyAlignment="1">
      <alignment horizontal="center"/>
    </xf>
    <xf numFmtId="0" fontId="6" fillId="0" borderId="0" xfId="3" applyFont="1"/>
    <xf numFmtId="0" fontId="5" fillId="0" borderId="0" xfId="3" applyFont="1" applyAlignment="1">
      <alignment horizontal="right"/>
    </xf>
    <xf numFmtId="0" fontId="6" fillId="0" borderId="6" xfId="3" applyFont="1" applyBorder="1" applyAlignment="1">
      <alignment horizontal="center" vertical="center"/>
    </xf>
    <xf numFmtId="0" fontId="6" fillId="0" borderId="7" xfId="3" applyFont="1" applyBorder="1" applyAlignment="1">
      <alignment horizontal="center" vertical="center"/>
    </xf>
    <xf numFmtId="0" fontId="4" fillId="0" borderId="8" xfId="3" applyFont="1" applyBorder="1" applyAlignment="1">
      <alignment horizontal="center" vertical="center"/>
    </xf>
    <xf numFmtId="0" fontId="6" fillId="0" borderId="8" xfId="3" applyFont="1" applyBorder="1" applyAlignment="1">
      <alignment horizontal="center" vertical="center"/>
    </xf>
    <xf numFmtId="0" fontId="7" fillId="0" borderId="0" xfId="3" applyFont="1"/>
    <xf numFmtId="0" fontId="6" fillId="0" borderId="9" xfId="3" applyFont="1" applyBorder="1" applyAlignment="1">
      <alignment horizontal="center" vertical="center"/>
    </xf>
    <xf numFmtId="0" fontId="6" fillId="0" borderId="10" xfId="3" applyFont="1" applyBorder="1" applyAlignment="1">
      <alignment horizontal="center" vertical="center"/>
    </xf>
    <xf numFmtId="165" fontId="6" fillId="0" borderId="10" xfId="3" applyNumberFormat="1" applyFont="1" applyBorder="1" applyAlignment="1">
      <alignment vertical="center"/>
    </xf>
    <xf numFmtId="166" fontId="6" fillId="0" borderId="10" xfId="3" applyNumberFormat="1" applyFont="1" applyBorder="1" applyAlignment="1">
      <alignment vertical="center"/>
    </xf>
    <xf numFmtId="0" fontId="4" fillId="0" borderId="10" xfId="3" applyFont="1" applyBorder="1" applyAlignment="1">
      <alignment horizontal="center" vertical="center"/>
    </xf>
    <xf numFmtId="0" fontId="4" fillId="0" borderId="10" xfId="3" applyFont="1" applyBorder="1" applyAlignment="1">
      <alignment horizontal="left" vertical="center" wrapText="1"/>
    </xf>
    <xf numFmtId="165" fontId="4" fillId="0" borderId="10" xfId="3" applyNumberFormat="1" applyFont="1" applyBorder="1" applyAlignment="1">
      <alignment vertical="center"/>
    </xf>
    <xf numFmtId="166" fontId="4" fillId="0" borderId="10" xfId="3" applyNumberFormat="1" applyFont="1" applyBorder="1" applyAlignment="1">
      <alignment vertical="center"/>
    </xf>
    <xf numFmtId="0" fontId="4" fillId="0" borderId="11" xfId="3" applyFont="1" applyBorder="1" applyAlignment="1">
      <alignment horizontal="center" vertical="center"/>
    </xf>
    <xf numFmtId="165" fontId="4" fillId="0" borderId="11" xfId="3" applyNumberFormat="1" applyFont="1" applyBorder="1" applyAlignment="1">
      <alignment vertical="center"/>
    </xf>
    <xf numFmtId="166" fontId="4" fillId="0" borderId="11" xfId="3" applyNumberFormat="1" applyFont="1" applyBorder="1" applyAlignment="1">
      <alignment vertical="center"/>
    </xf>
    <xf numFmtId="0" fontId="4" fillId="0" borderId="12" xfId="3" applyFont="1" applyBorder="1" applyAlignment="1">
      <alignment horizontal="center" vertical="center"/>
    </xf>
    <xf numFmtId="0" fontId="6" fillId="0" borderId="12" xfId="3" applyFont="1" applyBorder="1" applyAlignment="1">
      <alignment horizontal="center" vertical="center"/>
    </xf>
    <xf numFmtId="0" fontId="5" fillId="0" borderId="10" xfId="3" applyFont="1" applyBorder="1" applyAlignment="1">
      <alignment horizontal="center" vertical="center"/>
    </xf>
    <xf numFmtId="0" fontId="5" fillId="0" borderId="10" xfId="3" applyFont="1" applyBorder="1" applyAlignment="1">
      <alignment horizontal="left" vertical="center" wrapText="1"/>
    </xf>
    <xf numFmtId="0" fontId="6" fillId="0" borderId="10" xfId="3" applyFont="1" applyBorder="1" applyAlignment="1">
      <alignment horizontal="left" vertical="center" wrapText="1"/>
    </xf>
    <xf numFmtId="0" fontId="8" fillId="0" borderId="10" xfId="3" applyFont="1" applyBorder="1" applyAlignment="1">
      <alignment horizontal="left" vertical="center" wrapText="1"/>
    </xf>
    <xf numFmtId="0" fontId="3" fillId="0" borderId="10" xfId="3" applyBorder="1"/>
    <xf numFmtId="0" fontId="7" fillId="0" borderId="10" xfId="3" applyFont="1" applyBorder="1"/>
    <xf numFmtId="0" fontId="6" fillId="0" borderId="11" xfId="3" applyFont="1" applyBorder="1" applyAlignment="1">
      <alignment horizontal="center" vertical="center"/>
    </xf>
    <xf numFmtId="0" fontId="6" fillId="0" borderId="11" xfId="3" applyFont="1" applyBorder="1" applyAlignment="1">
      <alignment horizontal="left" vertical="center" wrapText="1"/>
    </xf>
    <xf numFmtId="0" fontId="3" fillId="0" borderId="11" xfId="3" applyBorder="1"/>
    <xf numFmtId="0" fontId="4" fillId="0" borderId="10" xfId="4" applyFont="1" applyBorder="1" applyAlignment="1">
      <alignment horizontal="center" vertical="center" wrapText="1"/>
    </xf>
    <xf numFmtId="0" fontId="6" fillId="0" borderId="10" xfId="3" applyFont="1" applyBorder="1" applyAlignment="1">
      <alignment horizontal="center" vertical="center" wrapText="1"/>
    </xf>
    <xf numFmtId="0" fontId="6" fillId="0" borderId="10" xfId="4" applyFont="1" applyBorder="1" applyAlignment="1">
      <alignment horizontal="center" vertical="center" wrapText="1"/>
    </xf>
    <xf numFmtId="167" fontId="4" fillId="0" borderId="10" xfId="4" applyNumberFormat="1" applyFont="1" applyBorder="1" applyAlignment="1">
      <alignment vertical="center" wrapText="1"/>
    </xf>
    <xf numFmtId="0" fontId="4" fillId="0" borderId="10" xfId="4" applyFont="1" applyBorder="1" applyAlignment="1">
      <alignment vertical="center" wrapText="1"/>
    </xf>
    <xf numFmtId="0" fontId="4" fillId="2" borderId="10" xfId="4" applyFont="1" applyFill="1" applyBorder="1" applyAlignment="1">
      <alignment horizontal="left" vertical="center" wrapText="1"/>
    </xf>
    <xf numFmtId="0" fontId="6" fillId="2" borderId="10" xfId="3" applyFont="1" applyFill="1" applyBorder="1"/>
    <xf numFmtId="0" fontId="6" fillId="0" borderId="11" xfId="4" applyFont="1" applyBorder="1" applyAlignment="1">
      <alignment horizontal="center" vertical="center" wrapText="1"/>
    </xf>
    <xf numFmtId="0" fontId="6" fillId="2" borderId="11" xfId="3" applyFont="1" applyFill="1" applyBorder="1"/>
    <xf numFmtId="0" fontId="6" fillId="2" borderId="10" xfId="3" applyFont="1" applyFill="1" applyBorder="1" applyAlignment="1">
      <alignment horizontal="left" vertical="center"/>
    </xf>
    <xf numFmtId="0" fontId="4" fillId="2" borderId="10" xfId="3" applyFont="1" applyFill="1" applyBorder="1" applyAlignment="1">
      <alignment horizontal="left" vertical="center" wrapText="1"/>
    </xf>
    <xf numFmtId="0" fontId="4" fillId="2" borderId="11" xfId="3" applyFont="1" applyFill="1" applyBorder="1" applyAlignment="1">
      <alignment horizontal="left" vertical="center" wrapText="1"/>
    </xf>
    <xf numFmtId="0" fontId="4" fillId="2" borderId="12" xfId="3" applyFont="1" applyFill="1" applyBorder="1" applyAlignment="1">
      <alignment horizontal="left" vertical="center" wrapText="1"/>
    </xf>
    <xf numFmtId="165" fontId="4" fillId="0" borderId="12" xfId="3" applyNumberFormat="1" applyFont="1" applyBorder="1" applyAlignment="1">
      <alignment vertical="center"/>
    </xf>
    <xf numFmtId="166" fontId="4" fillId="0" borderId="12" xfId="3" applyNumberFormat="1" applyFont="1" applyBorder="1" applyAlignment="1">
      <alignment vertical="center"/>
    </xf>
    <xf numFmtId="0" fontId="4" fillId="2" borderId="10" xfId="3" applyFont="1" applyFill="1" applyBorder="1" applyAlignment="1">
      <alignment horizontal="left" vertical="center"/>
    </xf>
    <xf numFmtId="168" fontId="4" fillId="0" borderId="10" xfId="2" applyNumberFormat="1" applyFont="1" applyBorder="1" applyAlignment="1">
      <alignment vertical="center"/>
    </xf>
    <xf numFmtId="10" fontId="4" fillId="0" borderId="10" xfId="2" applyNumberFormat="1" applyFont="1" applyBorder="1" applyAlignment="1">
      <alignment vertical="center"/>
    </xf>
    <xf numFmtId="10" fontId="6" fillId="0" borderId="10" xfId="2" applyNumberFormat="1" applyFont="1" applyBorder="1" applyAlignment="1">
      <alignment vertical="center"/>
    </xf>
    <xf numFmtId="0" fontId="4" fillId="0" borderId="3" xfId="3" applyFont="1" applyBorder="1" applyAlignment="1">
      <alignment horizontal="center" vertical="center" wrapText="1"/>
    </xf>
    <xf numFmtId="0" fontId="4" fillId="0" borderId="6" xfId="3" applyFont="1" applyBorder="1" applyAlignment="1">
      <alignment horizontal="center" vertical="center" wrapText="1"/>
    </xf>
    <xf numFmtId="165" fontId="4" fillId="0" borderId="13" xfId="3" applyNumberFormat="1" applyFont="1" applyBorder="1" applyAlignment="1">
      <alignment vertical="center"/>
    </xf>
    <xf numFmtId="166" fontId="4" fillId="0" borderId="13" xfId="3" applyNumberFormat="1" applyFont="1" applyBorder="1" applyAlignment="1">
      <alignment vertical="center"/>
    </xf>
    <xf numFmtId="165" fontId="6" fillId="0" borderId="13" xfId="3" applyNumberFormat="1" applyFont="1" applyBorder="1" applyAlignment="1">
      <alignment vertical="center"/>
    </xf>
    <xf numFmtId="0" fontId="12" fillId="0" borderId="10" xfId="3" applyFont="1" applyBorder="1" applyAlignment="1">
      <alignment horizontal="center" vertical="center"/>
    </xf>
    <xf numFmtId="164" fontId="3" fillId="0" borderId="10" xfId="1" applyFont="1" applyBorder="1"/>
    <xf numFmtId="165" fontId="4" fillId="0" borderId="12" xfId="3" applyNumberFormat="1" applyFont="1" applyBorder="1" applyAlignment="1">
      <alignment horizontal="right" vertical="center"/>
    </xf>
    <xf numFmtId="164" fontId="3" fillId="0" borderId="10" xfId="3" applyNumberFormat="1" applyBorder="1"/>
    <xf numFmtId="165" fontId="8" fillId="0" borderId="10" xfId="3" applyNumberFormat="1" applyFont="1" applyBorder="1" applyAlignment="1">
      <alignment vertical="center"/>
    </xf>
    <xf numFmtId="164" fontId="14" fillId="0" borderId="10" xfId="1" applyFont="1" applyBorder="1"/>
    <xf numFmtId="165" fontId="15" fillId="0" borderId="10" xfId="3" applyNumberFormat="1" applyFont="1" applyBorder="1" applyAlignment="1">
      <alignment vertical="center"/>
    </xf>
    <xf numFmtId="0" fontId="5" fillId="2" borderId="10" xfId="3" applyFont="1" applyFill="1" applyBorder="1" applyAlignment="1">
      <alignment horizontal="left" vertical="center"/>
    </xf>
    <xf numFmtId="165" fontId="5" fillId="0" borderId="10" xfId="3" applyNumberFormat="1" applyFont="1" applyBorder="1" applyAlignment="1">
      <alignment vertical="center"/>
    </xf>
    <xf numFmtId="166" fontId="5" fillId="0" borderId="10" xfId="3" applyNumberFormat="1" applyFont="1" applyBorder="1" applyAlignment="1">
      <alignment vertical="center"/>
    </xf>
    <xf numFmtId="0" fontId="4" fillId="2" borderId="12" xfId="3" applyFont="1" applyFill="1" applyBorder="1" applyAlignment="1">
      <alignment horizontal="left" vertical="center"/>
    </xf>
    <xf numFmtId="0" fontId="6" fillId="2" borderId="10" xfId="3" applyFont="1" applyFill="1" applyBorder="1" applyAlignment="1">
      <alignment horizontal="left" vertical="center" wrapText="1"/>
    </xf>
    <xf numFmtId="0" fontId="5" fillId="2" borderId="10" xfId="3" applyFont="1" applyFill="1" applyBorder="1" applyAlignment="1">
      <alignment horizontal="left" vertical="center" wrapText="1"/>
    </xf>
    <xf numFmtId="0" fontId="4" fillId="2" borderId="3" xfId="3" applyFont="1" applyFill="1" applyBorder="1" applyAlignment="1">
      <alignment horizontal="center" vertical="center" wrapText="1"/>
    </xf>
    <xf numFmtId="0" fontId="4" fillId="2" borderId="10" xfId="4" applyFont="1" applyFill="1" applyBorder="1" applyAlignment="1">
      <alignment horizontal="center" vertical="center" wrapText="1"/>
    </xf>
    <xf numFmtId="167" fontId="4" fillId="2" borderId="10" xfId="4" applyNumberFormat="1" applyFont="1" applyFill="1" applyBorder="1" applyAlignment="1">
      <alignment vertical="center" wrapText="1"/>
    </xf>
    <xf numFmtId="165" fontId="4" fillId="0" borderId="10" xfId="3" applyNumberFormat="1" applyFont="1" applyBorder="1" applyAlignment="1">
      <alignment horizontal="center" vertical="center"/>
    </xf>
    <xf numFmtId="10" fontId="6" fillId="0" borderId="10" xfId="2" applyNumberFormat="1" applyFont="1" applyBorder="1" applyAlignment="1">
      <alignment horizontal="center" vertical="center"/>
    </xf>
    <xf numFmtId="0" fontId="16" fillId="0" borderId="10" xfId="0" applyFont="1" applyBorder="1" applyAlignment="1">
      <alignment vertical="top" wrapText="1" readingOrder="1"/>
    </xf>
    <xf numFmtId="10" fontId="6" fillId="0" borderId="11" xfId="2" applyNumberFormat="1" applyFont="1" applyBorder="1" applyAlignment="1">
      <alignment horizontal="center" vertical="center"/>
    </xf>
    <xf numFmtId="164" fontId="4" fillId="0" borderId="12" xfId="1" applyFont="1" applyBorder="1" applyAlignment="1">
      <alignment horizontal="center" vertical="center"/>
    </xf>
    <xf numFmtId="169" fontId="16" fillId="0" borderId="10" xfId="0" applyNumberFormat="1" applyFont="1" applyBorder="1" applyAlignment="1">
      <alignment horizontal="right" vertical="top" wrapText="1" readingOrder="1"/>
    </xf>
    <xf numFmtId="0" fontId="18" fillId="0" borderId="8" xfId="3" applyFont="1" applyBorder="1" applyAlignment="1">
      <alignment horizontal="center" vertical="center"/>
    </xf>
    <xf numFmtId="0" fontId="16" fillId="0" borderId="10" xfId="0" applyFont="1" applyBorder="1" applyAlignment="1">
      <alignment vertical="center" wrapText="1" readingOrder="1"/>
    </xf>
    <xf numFmtId="169" fontId="16" fillId="0" borderId="10" xfId="0" applyNumberFormat="1" applyFont="1" applyBorder="1" applyAlignment="1">
      <alignment horizontal="right" vertical="center" wrapText="1" readingOrder="1"/>
    </xf>
    <xf numFmtId="0" fontId="13" fillId="0" borderId="10" xfId="0" applyFont="1" applyBorder="1" applyAlignment="1">
      <alignment vertical="center" wrapText="1" readingOrder="1"/>
    </xf>
    <xf numFmtId="165" fontId="18" fillId="0" borderId="13" xfId="3" applyNumberFormat="1" applyFont="1" applyBorder="1" applyAlignment="1">
      <alignment vertical="center"/>
    </xf>
    <xf numFmtId="165" fontId="19" fillId="0" borderId="13" xfId="3" applyNumberFormat="1" applyFont="1" applyBorder="1" applyAlignment="1">
      <alignment vertical="center"/>
    </xf>
    <xf numFmtId="10" fontId="18" fillId="0" borderId="10" xfId="2" applyNumberFormat="1" applyFont="1" applyBorder="1" applyAlignment="1">
      <alignment vertical="center"/>
    </xf>
    <xf numFmtId="166" fontId="19" fillId="0" borderId="13" xfId="3" applyNumberFormat="1" applyFont="1" applyBorder="1" applyAlignment="1">
      <alignment vertical="center"/>
    </xf>
    <xf numFmtId="0" fontId="13" fillId="0" borderId="10" xfId="0" applyFont="1" applyBorder="1" applyAlignment="1">
      <alignment vertical="top" wrapText="1" readingOrder="1"/>
    </xf>
    <xf numFmtId="169" fontId="16" fillId="0" borderId="10" xfId="0" applyNumberFormat="1" applyFont="1" applyBorder="1" applyAlignment="1">
      <alignment vertical="top" wrapText="1" readingOrder="1"/>
    </xf>
    <xf numFmtId="0" fontId="20" fillId="0" borderId="10" xfId="4" applyFont="1" applyBorder="1" applyAlignment="1">
      <alignment horizontal="center" vertical="center" wrapText="1"/>
    </xf>
    <xf numFmtId="165" fontId="21" fillId="0" borderId="10" xfId="3" applyNumberFormat="1" applyFont="1" applyBorder="1"/>
    <xf numFmtId="165" fontId="22" fillId="0" borderId="10" xfId="3" applyNumberFormat="1" applyFont="1" applyBorder="1" applyAlignment="1">
      <alignment vertical="center"/>
    </xf>
    <xf numFmtId="0" fontId="10" fillId="2" borderId="12" xfId="4" applyFont="1" applyFill="1" applyBorder="1" applyAlignment="1">
      <alignment horizontal="center" vertical="center" wrapText="1"/>
    </xf>
    <xf numFmtId="0" fontId="4" fillId="2" borderId="10" xfId="3" applyFont="1" applyFill="1" applyBorder="1" applyAlignment="1">
      <alignment horizontal="center" vertical="center" wrapText="1"/>
    </xf>
    <xf numFmtId="0" fontId="4" fillId="2" borderId="10" xfId="3" applyFont="1" applyFill="1" applyBorder="1" applyAlignment="1">
      <alignment vertical="center" wrapText="1"/>
    </xf>
    <xf numFmtId="0" fontId="6" fillId="2" borderId="10" xfId="3" applyFont="1" applyFill="1" applyBorder="1" applyAlignment="1">
      <alignment horizontal="center" vertical="center" wrapText="1"/>
    </xf>
    <xf numFmtId="167" fontId="6" fillId="2" borderId="10" xfId="3" applyNumberFormat="1" applyFont="1" applyFill="1" applyBorder="1" applyAlignment="1">
      <alignment vertical="center" wrapText="1"/>
    </xf>
    <xf numFmtId="0" fontId="6" fillId="2" borderId="10" xfId="4" applyFont="1" applyFill="1" applyBorder="1" applyAlignment="1">
      <alignment horizontal="center" vertical="center" wrapText="1"/>
    </xf>
    <xf numFmtId="167" fontId="6" fillId="2" borderId="10" xfId="4" quotePrefix="1" applyNumberFormat="1" applyFont="1" applyFill="1" applyBorder="1" applyAlignment="1">
      <alignment vertical="center" wrapText="1"/>
    </xf>
    <xf numFmtId="167" fontId="11" fillId="2" borderId="10" xfId="3" applyNumberFormat="1" applyFont="1" applyFill="1" applyBorder="1" applyAlignment="1">
      <alignment vertical="center" wrapText="1"/>
    </xf>
    <xf numFmtId="165" fontId="7" fillId="0" borderId="0" xfId="3" applyNumberFormat="1" applyFont="1"/>
    <xf numFmtId="165" fontId="3" fillId="0" borderId="0" xfId="3" applyNumberFormat="1"/>
    <xf numFmtId="165" fontId="23" fillId="0" borderId="10" xfId="3" applyNumberFormat="1" applyFont="1" applyBorder="1" applyAlignment="1">
      <alignment vertical="center"/>
    </xf>
    <xf numFmtId="164" fontId="22" fillId="0" borderId="10" xfId="1" applyFont="1" applyBorder="1"/>
    <xf numFmtId="164" fontId="22" fillId="0" borderId="10" xfId="3" applyNumberFormat="1" applyFont="1" applyBorder="1"/>
    <xf numFmtId="0" fontId="21" fillId="0" borderId="10" xfId="3" applyFont="1" applyBorder="1"/>
    <xf numFmtId="164" fontId="21" fillId="0" borderId="10" xfId="1" applyFont="1" applyBorder="1" applyAlignment="1">
      <alignment horizontal="right"/>
    </xf>
    <xf numFmtId="164" fontId="21" fillId="0" borderId="10" xfId="1" applyFont="1" applyBorder="1"/>
    <xf numFmtId="164" fontId="21" fillId="0" borderId="11" xfId="1" applyFont="1" applyBorder="1" applyAlignment="1">
      <alignment horizontal="right"/>
    </xf>
    <xf numFmtId="164" fontId="21" fillId="0" borderId="11" xfId="1" applyFont="1" applyBorder="1"/>
    <xf numFmtId="0" fontId="21" fillId="0" borderId="11" xfId="3" applyFont="1" applyBorder="1"/>
    <xf numFmtId="165" fontId="21" fillId="0" borderId="10" xfId="3" applyNumberFormat="1" applyFont="1" applyBorder="1" applyAlignment="1">
      <alignment vertical="center"/>
    </xf>
    <xf numFmtId="164" fontId="3" fillId="0" borderId="0" xfId="3" applyNumberFormat="1"/>
    <xf numFmtId="169" fontId="24" fillId="0" borderId="10" xfId="0" applyNumberFormat="1" applyFont="1" applyBorder="1" applyAlignment="1">
      <alignment horizontal="right" vertical="top" wrapText="1" readingOrder="1"/>
    </xf>
    <xf numFmtId="165" fontId="6" fillId="0" borderId="11" xfId="3" applyNumberFormat="1" applyFont="1" applyBorder="1" applyAlignment="1">
      <alignment vertical="center"/>
    </xf>
    <xf numFmtId="10" fontId="4" fillId="0" borderId="12" xfId="2" applyNumberFormat="1" applyFont="1" applyBorder="1" applyAlignment="1">
      <alignment horizontal="center" vertical="center"/>
    </xf>
    <xf numFmtId="10" fontId="4" fillId="0" borderId="10" xfId="2" applyNumberFormat="1" applyFont="1" applyBorder="1" applyAlignment="1">
      <alignment horizontal="center" vertical="center"/>
    </xf>
    <xf numFmtId="0" fontId="18" fillId="0" borderId="10" xfId="3" applyFont="1" applyBorder="1" applyAlignment="1">
      <alignment horizontal="center" vertical="center"/>
    </xf>
    <xf numFmtId="165" fontId="18" fillId="0" borderId="10" xfId="3" applyNumberFormat="1" applyFont="1" applyBorder="1" applyAlignment="1">
      <alignment vertical="center"/>
    </xf>
    <xf numFmtId="165" fontId="19" fillId="0" borderId="10" xfId="3" applyNumberFormat="1" applyFont="1" applyBorder="1" applyAlignment="1">
      <alignment vertical="center"/>
    </xf>
    <xf numFmtId="166" fontId="19" fillId="0" borderId="10" xfId="3" applyNumberFormat="1" applyFont="1" applyBorder="1" applyAlignment="1">
      <alignment vertical="center"/>
    </xf>
    <xf numFmtId="165" fontId="3" fillId="0" borderId="10" xfId="3" applyNumberFormat="1" applyBorder="1"/>
    <xf numFmtId="0" fontId="26" fillId="0" borderId="0" xfId="0" applyFont="1" applyAlignment="1">
      <alignment horizontal="right" vertical="center"/>
    </xf>
    <xf numFmtId="0" fontId="27" fillId="0" borderId="15" xfId="0" applyFont="1" applyBorder="1" applyAlignment="1">
      <alignment horizontal="center" vertical="center" wrapText="1"/>
    </xf>
    <xf numFmtId="0" fontId="27" fillId="0" borderId="15" xfId="0" applyFont="1" applyBorder="1" applyAlignment="1">
      <alignment vertical="center" wrapText="1"/>
    </xf>
    <xf numFmtId="0" fontId="27" fillId="0" borderId="16" xfId="0" applyFont="1" applyBorder="1" applyAlignment="1">
      <alignment horizontal="center" vertical="center" wrapText="1"/>
    </xf>
    <xf numFmtId="0" fontId="27" fillId="0" borderId="16" xfId="0" applyFont="1" applyBorder="1" applyAlignment="1">
      <alignment vertical="center" wrapText="1"/>
    </xf>
    <xf numFmtId="0" fontId="2" fillId="0" borderId="14" xfId="0" applyFont="1" applyBorder="1" applyAlignment="1">
      <alignment horizontal="center" vertical="center" wrapText="1"/>
    </xf>
    <xf numFmtId="0" fontId="27" fillId="0" borderId="14" xfId="0" applyFont="1" applyBorder="1" applyAlignment="1">
      <alignment horizontal="center" vertical="center" wrapText="1"/>
    </xf>
    <xf numFmtId="0" fontId="2" fillId="0" borderId="14" xfId="0" applyFont="1" applyBorder="1" applyAlignment="1">
      <alignment vertical="center" wrapText="1"/>
    </xf>
    <xf numFmtId="164" fontId="27" fillId="0" borderId="15" xfId="1" applyFont="1" applyBorder="1" applyAlignment="1">
      <alignment horizontal="center" vertical="center" wrapText="1"/>
    </xf>
    <xf numFmtId="164" fontId="27" fillId="0" borderId="15" xfId="0" applyNumberFormat="1" applyFont="1" applyBorder="1" applyAlignment="1">
      <alignment horizontal="center" vertical="center" wrapText="1"/>
    </xf>
    <xf numFmtId="164" fontId="2" fillId="0" borderId="14" xfId="0" applyNumberFormat="1" applyFont="1" applyBorder="1" applyAlignment="1">
      <alignment horizontal="center" vertical="center" wrapText="1"/>
    </xf>
    <xf numFmtId="0" fontId="2" fillId="0" borderId="0" xfId="0" applyFont="1"/>
    <xf numFmtId="10" fontId="6" fillId="0" borderId="11" xfId="2" applyNumberFormat="1" applyFont="1" applyBorder="1" applyAlignment="1">
      <alignment vertical="center"/>
    </xf>
    <xf numFmtId="0" fontId="4" fillId="0" borderId="0" xfId="3" applyFont="1" applyAlignment="1">
      <alignment horizontal="center" vertical="center"/>
    </xf>
    <xf numFmtId="0" fontId="5" fillId="0" borderId="0" xfId="3" applyFont="1" applyAlignment="1">
      <alignment horizontal="center" wrapText="1"/>
    </xf>
    <xf numFmtId="0" fontId="4" fillId="0" borderId="2" xfId="3" applyFont="1" applyBorder="1" applyAlignment="1">
      <alignment horizontal="center" vertical="center" wrapText="1"/>
    </xf>
    <xf numFmtId="0" fontId="4" fillId="0" borderId="6" xfId="3" applyFont="1" applyBorder="1" applyAlignment="1">
      <alignment horizontal="center" vertical="center" wrapText="1"/>
    </xf>
    <xf numFmtId="0" fontId="4" fillId="0" borderId="3" xfId="3" applyFont="1" applyBorder="1" applyAlignment="1">
      <alignment horizontal="center" vertical="center" wrapText="1"/>
    </xf>
    <xf numFmtId="0" fontId="4" fillId="0" borderId="4" xfId="3" applyFont="1" applyBorder="1" applyAlignment="1">
      <alignment horizontal="center" vertical="center" wrapText="1"/>
    </xf>
    <xf numFmtId="0" fontId="4" fillId="0" borderId="5" xfId="3" applyFont="1" applyBorder="1" applyAlignment="1">
      <alignment horizontal="center" vertical="center" wrapText="1"/>
    </xf>
    <xf numFmtId="0" fontId="4" fillId="2" borderId="3" xfId="3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165" fontId="6" fillId="0" borderId="17" xfId="3" applyNumberFormat="1" applyFont="1" applyBorder="1" applyAlignment="1">
      <alignment vertical="center"/>
    </xf>
    <xf numFmtId="0" fontId="6" fillId="0" borderId="19" xfId="3" applyFont="1" applyBorder="1" applyAlignment="1">
      <alignment horizontal="center" vertical="center"/>
    </xf>
    <xf numFmtId="165" fontId="4" fillId="0" borderId="10" xfId="3" applyNumberFormat="1" applyFont="1" applyBorder="1" applyAlignment="1">
      <alignment horizontal="right" vertical="center"/>
    </xf>
    <xf numFmtId="3" fontId="21" fillId="0" borderId="20" xfId="0" applyNumberFormat="1" applyFont="1" applyBorder="1" applyAlignment="1">
      <alignment horizontal="right" vertical="top" wrapText="1" readingOrder="1"/>
    </xf>
    <xf numFmtId="10" fontId="6" fillId="0" borderId="18" xfId="2" applyNumberFormat="1" applyFont="1" applyBorder="1" applyAlignment="1">
      <alignment horizontal="center" vertical="center"/>
    </xf>
  </cellXfs>
  <cellStyles count="5">
    <cellStyle name="Comma [0]" xfId="1" builtinId="6"/>
    <cellStyle name="Normal" xfId="0" builtinId="0"/>
    <cellStyle name="Normal 2" xfId="3"/>
    <cellStyle name="Normal_Chi NSTW NSDP 2002 - PL" xfId="4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06"/>
  <sheetViews>
    <sheetView tabSelected="1" topLeftCell="A4" zoomScaleSheetLayoutView="115" workbookViewId="0">
      <selection activeCell="H19" sqref="H19"/>
    </sheetView>
  </sheetViews>
  <sheetFormatPr defaultColWidth="8.19921875" defaultRowHeight="14.4"/>
  <cols>
    <col min="1" max="1" width="5" style="3" customWidth="1"/>
    <col min="2" max="2" width="35.796875" style="3" customWidth="1"/>
    <col min="3" max="4" width="15.19921875" style="3" customWidth="1"/>
    <col min="5" max="5" width="14.8984375" style="3" customWidth="1"/>
    <col min="6" max="6" width="11.19921875" style="3" customWidth="1"/>
    <col min="7" max="7" width="14.296875" style="3" customWidth="1"/>
    <col min="8" max="8" width="12.3984375" style="3" bestFit="1" customWidth="1"/>
    <col min="9" max="9" width="12.09765625" style="3" bestFit="1" customWidth="1"/>
    <col min="10" max="16384" width="8.19921875" style="3"/>
  </cols>
  <sheetData>
    <row r="1" spans="1:9" ht="18.600000000000001" customHeight="1">
      <c r="A1" s="2" t="s">
        <v>146</v>
      </c>
      <c r="B1" s="2"/>
      <c r="C1" s="2"/>
      <c r="D1" s="2"/>
      <c r="E1" s="2"/>
      <c r="F1" s="136" t="s">
        <v>33</v>
      </c>
      <c r="G1" s="136"/>
    </row>
    <row r="2" spans="1:9" ht="20.399999999999999" customHeight="1">
      <c r="A2" s="136" t="s">
        <v>104</v>
      </c>
      <c r="B2" s="136"/>
      <c r="C2" s="136"/>
      <c r="D2" s="136"/>
      <c r="E2" s="136"/>
      <c r="F2" s="136"/>
      <c r="G2" s="136"/>
    </row>
    <row r="3" spans="1:9">
      <c r="A3" s="137" t="s">
        <v>34</v>
      </c>
      <c r="B3" s="137"/>
      <c r="C3" s="137"/>
      <c r="D3" s="137"/>
      <c r="E3" s="137"/>
      <c r="F3" s="137"/>
      <c r="G3" s="137"/>
    </row>
    <row r="4" spans="1:9">
      <c r="A4" s="4"/>
      <c r="B4" s="5"/>
      <c r="C4" s="5"/>
      <c r="D4" s="5"/>
      <c r="E4" s="5"/>
      <c r="F4" s="5"/>
      <c r="G4" s="6" t="s">
        <v>109</v>
      </c>
    </row>
    <row r="5" spans="1:9">
      <c r="A5" s="4"/>
      <c r="B5" s="5"/>
      <c r="C5" s="5"/>
      <c r="D5" s="5"/>
      <c r="E5" s="5"/>
      <c r="F5" s="5"/>
      <c r="G5" s="5"/>
    </row>
    <row r="6" spans="1:9" ht="31.2" customHeight="1">
      <c r="A6" s="138" t="s">
        <v>62</v>
      </c>
      <c r="B6" s="138" t="s">
        <v>0</v>
      </c>
      <c r="C6" s="138" t="s">
        <v>1</v>
      </c>
      <c r="D6" s="140" t="s">
        <v>63</v>
      </c>
      <c r="E6" s="140"/>
      <c r="F6" s="141" t="s">
        <v>60</v>
      </c>
      <c r="G6" s="142"/>
    </row>
    <row r="7" spans="1:9" ht="31.8" thickBot="1">
      <c r="A7" s="139"/>
      <c r="B7" s="139"/>
      <c r="C7" s="139"/>
      <c r="D7" s="53" t="s">
        <v>107</v>
      </c>
      <c r="E7" s="53" t="s">
        <v>108</v>
      </c>
      <c r="F7" s="54" t="s">
        <v>64</v>
      </c>
      <c r="G7" s="1" t="s">
        <v>59</v>
      </c>
    </row>
    <row r="8" spans="1:9">
      <c r="A8" s="7" t="s">
        <v>2</v>
      </c>
      <c r="B8" s="7" t="s">
        <v>3</v>
      </c>
      <c r="C8" s="8">
        <v>1</v>
      </c>
      <c r="D8" s="8">
        <v>2</v>
      </c>
      <c r="E8" s="8">
        <v>3</v>
      </c>
      <c r="F8" s="8" t="s">
        <v>4</v>
      </c>
      <c r="G8" s="7">
        <v>5</v>
      </c>
    </row>
    <row r="9" spans="1:9" ht="19.5" customHeight="1">
      <c r="A9" s="9" t="s">
        <v>2</v>
      </c>
      <c r="B9" s="46" t="s">
        <v>5</v>
      </c>
      <c r="C9" s="47">
        <f>C10+C11+C12+C13</f>
        <v>4900000000</v>
      </c>
      <c r="D9" s="47">
        <f t="shared" ref="D9:E9" si="0">D10+D11+D12+D13</f>
        <v>1564222762</v>
      </c>
      <c r="E9" s="47">
        <f t="shared" si="0"/>
        <v>1564222762</v>
      </c>
      <c r="F9" s="52">
        <f>E9/C9</f>
        <v>0.31922913510204082</v>
      </c>
      <c r="G9" s="48"/>
    </row>
    <row r="10" spans="1:9" ht="18.600000000000001" customHeight="1">
      <c r="A10" s="10" t="s">
        <v>6</v>
      </c>
      <c r="B10" s="43" t="s">
        <v>7</v>
      </c>
      <c r="C10" s="14">
        <v>4900000000</v>
      </c>
      <c r="D10" s="14">
        <v>1564222762</v>
      </c>
      <c r="E10" s="14">
        <f>D10</f>
        <v>1564222762</v>
      </c>
      <c r="F10" s="52">
        <f>E10/C10</f>
        <v>0.31922913510204082</v>
      </c>
      <c r="G10" s="15"/>
    </row>
    <row r="11" spans="1:9" ht="16.2" customHeight="1">
      <c r="A11" s="10" t="s">
        <v>8</v>
      </c>
      <c r="B11" s="43" t="s">
        <v>9</v>
      </c>
      <c r="C11" s="14"/>
      <c r="D11" s="14"/>
      <c r="E11" s="14"/>
      <c r="F11" s="15"/>
      <c r="G11" s="15"/>
    </row>
    <row r="12" spans="1:9" ht="18.600000000000001" customHeight="1">
      <c r="A12" s="10" t="s">
        <v>10</v>
      </c>
      <c r="B12" s="43" t="s">
        <v>65</v>
      </c>
      <c r="C12" s="14"/>
      <c r="D12" s="14"/>
      <c r="E12" s="14"/>
      <c r="F12" s="15"/>
      <c r="G12" s="15"/>
    </row>
    <row r="13" spans="1:9" ht="20.399999999999999" customHeight="1">
      <c r="A13" s="10" t="s">
        <v>12</v>
      </c>
      <c r="B13" s="43" t="s">
        <v>13</v>
      </c>
      <c r="C13" s="14"/>
      <c r="D13" s="14"/>
      <c r="E13" s="14"/>
      <c r="F13" s="15"/>
      <c r="G13" s="15"/>
      <c r="I13" s="102"/>
    </row>
    <row r="14" spans="1:9" ht="18.600000000000001" customHeight="1">
      <c r="A14" s="9" t="s">
        <v>3</v>
      </c>
      <c r="B14" s="49" t="s">
        <v>14</v>
      </c>
      <c r="C14" s="18">
        <f>C15+C31+C34+C35+C36</f>
        <v>137394162000</v>
      </c>
      <c r="D14" s="18">
        <f>D15+D31+D34+D35+D36</f>
        <v>89535259648</v>
      </c>
      <c r="E14" s="18">
        <f>E15+E31+E34+E35+E36</f>
        <v>89535259648</v>
      </c>
      <c r="F14" s="50">
        <f>E14/C14</f>
        <v>0.65166713304747259</v>
      </c>
      <c r="G14" s="19"/>
    </row>
    <row r="15" spans="1:9" s="11" customFormat="1" ht="21" customHeight="1">
      <c r="A15" s="9" t="s">
        <v>6</v>
      </c>
      <c r="B15" s="49" t="s">
        <v>15</v>
      </c>
      <c r="C15" s="18">
        <f>C16+C24</f>
        <v>4103000000</v>
      </c>
      <c r="D15" s="18">
        <f t="shared" ref="D15:E15" si="1">D16+D24</f>
        <v>5940889827</v>
      </c>
      <c r="E15" s="18">
        <f t="shared" si="1"/>
        <v>5940889827</v>
      </c>
      <c r="F15" s="50">
        <f t="shared" ref="F15:F17" si="2">E15/C15</f>
        <v>1.4479380519132343</v>
      </c>
      <c r="G15" s="19"/>
      <c r="H15" s="101">
        <f>D15-5940889827</f>
        <v>0</v>
      </c>
    </row>
    <row r="16" spans="1:9" ht="23.25" customHeight="1">
      <c r="A16" s="10">
        <v>1</v>
      </c>
      <c r="B16" s="43" t="s">
        <v>66</v>
      </c>
      <c r="C16" s="14">
        <f>SUM(C17:C22)</f>
        <v>3595000000</v>
      </c>
      <c r="D16" s="14">
        <f>SUM(D17:D22)</f>
        <v>5747893398</v>
      </c>
      <c r="E16" s="14">
        <f>SUM(E17:E22)</f>
        <v>5747893398</v>
      </c>
      <c r="F16" s="50">
        <f t="shared" si="2"/>
        <v>1.5988576906815022</v>
      </c>
      <c r="G16" s="15"/>
      <c r="H16" s="102"/>
    </row>
    <row r="17" spans="1:8" ht="23.25" customHeight="1">
      <c r="A17" s="10"/>
      <c r="B17" s="65" t="s">
        <v>142</v>
      </c>
      <c r="C17" s="66">
        <f>1000000+292000000</f>
        <v>293000000</v>
      </c>
      <c r="D17" s="103">
        <v>514914533</v>
      </c>
      <c r="E17" s="66">
        <f>D17</f>
        <v>514914533</v>
      </c>
      <c r="F17" s="50">
        <f t="shared" si="2"/>
        <v>1.7573874846416382</v>
      </c>
      <c r="G17" s="67"/>
      <c r="H17" s="102"/>
    </row>
    <row r="18" spans="1:8" ht="23.25" customHeight="1">
      <c r="A18" s="10"/>
      <c r="B18" s="65" t="s">
        <v>115</v>
      </c>
      <c r="C18" s="66">
        <v>1502000000</v>
      </c>
      <c r="D18" s="103"/>
      <c r="E18" s="66">
        <f t="shared" ref="E18:E33" si="3">D18</f>
        <v>0</v>
      </c>
      <c r="F18" s="50"/>
      <c r="G18" s="67"/>
    </row>
    <row r="19" spans="1:8" ht="23.25" customHeight="1">
      <c r="A19" s="10"/>
      <c r="B19" s="65" t="s">
        <v>35</v>
      </c>
      <c r="C19" s="66">
        <v>200000000</v>
      </c>
      <c r="D19" s="103">
        <v>155131250</v>
      </c>
      <c r="E19" s="66">
        <f t="shared" si="3"/>
        <v>155131250</v>
      </c>
      <c r="F19" s="50">
        <f>E19/C19</f>
        <v>0.77565625000000005</v>
      </c>
      <c r="G19" s="67"/>
    </row>
    <row r="20" spans="1:8" ht="23.25" customHeight="1">
      <c r="A20" s="10"/>
      <c r="B20" s="65" t="s">
        <v>144</v>
      </c>
      <c r="C20" s="66">
        <f>500000000</f>
        <v>500000000</v>
      </c>
      <c r="D20" s="103"/>
      <c r="E20" s="66">
        <f t="shared" si="3"/>
        <v>0</v>
      </c>
      <c r="F20" s="50"/>
      <c r="G20" s="67"/>
    </row>
    <row r="21" spans="1:8" ht="23.25" customHeight="1">
      <c r="A21" s="10"/>
      <c r="B21" s="65" t="s">
        <v>61</v>
      </c>
      <c r="C21" s="66">
        <v>1100000000</v>
      </c>
      <c r="D21" s="103">
        <v>577847615</v>
      </c>
      <c r="E21" s="66">
        <f t="shared" si="3"/>
        <v>577847615</v>
      </c>
      <c r="F21" s="50">
        <f t="shared" ref="F21" si="4">E21/C21</f>
        <v>0.5253160136363636</v>
      </c>
      <c r="G21" s="67"/>
      <c r="H21" s="102">
        <f>C14-C37</f>
        <v>0</v>
      </c>
    </row>
    <row r="22" spans="1:8" ht="47.4" customHeight="1">
      <c r="A22" s="10"/>
      <c r="B22" s="70" t="s">
        <v>153</v>
      </c>
      <c r="C22" s="66"/>
      <c r="D22" s="103">
        <v>4500000000</v>
      </c>
      <c r="E22" s="66">
        <f t="shared" si="3"/>
        <v>4500000000</v>
      </c>
      <c r="F22" s="50"/>
      <c r="G22" s="67"/>
    </row>
    <row r="23" spans="1:8" ht="23.25" customHeight="1">
      <c r="A23" s="10">
        <v>2</v>
      </c>
      <c r="B23" s="43" t="s">
        <v>16</v>
      </c>
      <c r="C23" s="14"/>
      <c r="D23" s="14"/>
      <c r="E23" s="66">
        <f t="shared" si="3"/>
        <v>0</v>
      </c>
      <c r="F23" s="50"/>
      <c r="G23" s="15"/>
    </row>
    <row r="24" spans="1:8" ht="23.25" customHeight="1">
      <c r="A24" s="10">
        <v>3</v>
      </c>
      <c r="B24" s="43" t="s">
        <v>67</v>
      </c>
      <c r="C24" s="14">
        <f>SUM(C25:C30)</f>
        <v>508000000</v>
      </c>
      <c r="D24" s="14">
        <f>SUM(D25:D30)</f>
        <v>192996429</v>
      </c>
      <c r="E24" s="66">
        <f t="shared" si="3"/>
        <v>192996429</v>
      </c>
      <c r="F24" s="50">
        <f>E24/C24</f>
        <v>0.37991423031496063</v>
      </c>
      <c r="G24" s="15"/>
    </row>
    <row r="25" spans="1:8" ht="23.25" customHeight="1">
      <c r="A25" s="10"/>
      <c r="B25" s="65" t="s">
        <v>36</v>
      </c>
      <c r="C25" s="66">
        <f>662000000-650000000</f>
        <v>12000000</v>
      </c>
      <c r="D25" s="103">
        <v>4644000</v>
      </c>
      <c r="E25" s="66">
        <f t="shared" si="3"/>
        <v>4644000</v>
      </c>
      <c r="F25" s="50">
        <f>E25/C25</f>
        <v>0.38700000000000001</v>
      </c>
      <c r="G25" s="67"/>
    </row>
    <row r="26" spans="1:8" ht="23.25" customHeight="1">
      <c r="A26" s="10"/>
      <c r="B26" s="65" t="s">
        <v>39</v>
      </c>
      <c r="C26" s="66">
        <v>229000000</v>
      </c>
      <c r="D26" s="103">
        <v>162715500</v>
      </c>
      <c r="E26" s="66">
        <f t="shared" si="3"/>
        <v>162715500</v>
      </c>
      <c r="F26" s="50">
        <f>E26/C26</f>
        <v>0.71054803493449781</v>
      </c>
      <c r="G26" s="67"/>
    </row>
    <row r="27" spans="1:8" ht="23.25" customHeight="1">
      <c r="A27" s="10"/>
      <c r="B27" s="65" t="s">
        <v>38</v>
      </c>
      <c r="C27" s="66">
        <v>0</v>
      </c>
      <c r="D27" s="66">
        <v>50400</v>
      </c>
      <c r="E27" s="66">
        <f t="shared" si="3"/>
        <v>50400</v>
      </c>
      <c r="F27" s="50"/>
      <c r="G27" s="67"/>
    </row>
    <row r="28" spans="1:8" ht="23.25" customHeight="1">
      <c r="A28" s="10"/>
      <c r="B28" s="65" t="s">
        <v>147</v>
      </c>
      <c r="C28" s="66">
        <v>6000000</v>
      </c>
      <c r="D28" s="66">
        <v>300000</v>
      </c>
      <c r="E28" s="66">
        <f t="shared" si="3"/>
        <v>300000</v>
      </c>
      <c r="F28" s="50"/>
      <c r="G28" s="67"/>
    </row>
    <row r="29" spans="1:8" ht="23.25" customHeight="1">
      <c r="A29" s="10"/>
      <c r="B29" s="65" t="s">
        <v>143</v>
      </c>
      <c r="C29" s="66">
        <f>60000000*85%</f>
        <v>51000000</v>
      </c>
      <c r="D29" s="66"/>
      <c r="E29" s="66">
        <f t="shared" si="3"/>
        <v>0</v>
      </c>
      <c r="F29" s="50"/>
      <c r="G29" s="67"/>
    </row>
    <row r="30" spans="1:8" ht="23.25" customHeight="1">
      <c r="A30" s="10"/>
      <c r="B30" s="65" t="s">
        <v>43</v>
      </c>
      <c r="C30" s="66">
        <v>210000000</v>
      </c>
      <c r="D30" s="103">
        <v>25286529</v>
      </c>
      <c r="E30" s="66">
        <f t="shared" si="3"/>
        <v>25286529</v>
      </c>
      <c r="F30" s="50">
        <f t="shared" ref="F30" si="5">E30/C30</f>
        <v>0.12041204285714285</v>
      </c>
      <c r="G30" s="67">
        <v>92503907</v>
      </c>
    </row>
    <row r="31" spans="1:8" s="11" customFormat="1" ht="19.5" customHeight="1">
      <c r="A31" s="9" t="s">
        <v>8</v>
      </c>
      <c r="B31" s="49" t="s">
        <v>17</v>
      </c>
      <c r="C31" s="18">
        <f>C32+C33</f>
        <v>133291162000</v>
      </c>
      <c r="D31" s="18">
        <f>D32+D33</f>
        <v>64706162000</v>
      </c>
      <c r="E31" s="18">
        <f>E32+E33</f>
        <v>64706162000</v>
      </c>
      <c r="F31" s="51">
        <f>E31/C31</f>
        <v>0.48544975547591068</v>
      </c>
      <c r="G31" s="19"/>
    </row>
    <row r="32" spans="1:8" ht="23.25" customHeight="1">
      <c r="A32" s="10">
        <v>1</v>
      </c>
      <c r="B32" s="43" t="s">
        <v>113</v>
      </c>
      <c r="C32" s="14">
        <v>92929000000</v>
      </c>
      <c r="D32" s="14">
        <v>24344000000</v>
      </c>
      <c r="E32" s="66">
        <f t="shared" si="3"/>
        <v>24344000000</v>
      </c>
      <c r="F32" s="52">
        <f>E32/C32</f>
        <v>0.2619634344499564</v>
      </c>
      <c r="G32" s="15"/>
    </row>
    <row r="33" spans="1:8" ht="23.25" customHeight="1">
      <c r="A33" s="10">
        <v>2</v>
      </c>
      <c r="B33" s="43" t="s">
        <v>69</v>
      </c>
      <c r="C33" s="14">
        <f>37623000000+1747000000+876962000+115200000</f>
        <v>40362162000</v>
      </c>
      <c r="D33" s="14">
        <v>40362162000</v>
      </c>
      <c r="E33" s="66">
        <f t="shared" si="3"/>
        <v>40362162000</v>
      </c>
      <c r="F33" s="52">
        <f>E33/C33</f>
        <v>1</v>
      </c>
      <c r="G33" s="15"/>
    </row>
    <row r="34" spans="1:8" s="11" customFormat="1" ht="19.8" customHeight="1">
      <c r="A34" s="9" t="s">
        <v>10</v>
      </c>
      <c r="B34" s="49" t="s">
        <v>18</v>
      </c>
      <c r="C34" s="18"/>
      <c r="D34" s="18"/>
      <c r="E34" s="18"/>
      <c r="F34" s="52"/>
      <c r="G34" s="19"/>
    </row>
    <row r="35" spans="1:8" s="11" customFormat="1" ht="17.25" customHeight="1">
      <c r="A35" s="9" t="s">
        <v>12</v>
      </c>
      <c r="B35" s="49" t="s">
        <v>19</v>
      </c>
      <c r="C35" s="18"/>
      <c r="D35" s="18"/>
      <c r="E35" s="18"/>
      <c r="F35" s="52"/>
      <c r="G35" s="19"/>
    </row>
    <row r="36" spans="1:8" s="11" customFormat="1" ht="27.6" customHeight="1">
      <c r="A36" s="9" t="s">
        <v>20</v>
      </c>
      <c r="B36" s="44" t="s">
        <v>21</v>
      </c>
      <c r="C36" s="18"/>
      <c r="D36" s="18">
        <v>18888207821</v>
      </c>
      <c r="E36" s="18">
        <f t="shared" ref="E36" si="6">D36</f>
        <v>18888207821</v>
      </c>
      <c r="F36" s="52"/>
      <c r="G36" s="19"/>
    </row>
    <row r="37" spans="1:8" ht="19.5" customHeight="1">
      <c r="A37" s="9" t="s">
        <v>22</v>
      </c>
      <c r="B37" s="49" t="s">
        <v>23</v>
      </c>
      <c r="C37" s="18">
        <f>C38+C62+C84</f>
        <v>137394162000</v>
      </c>
      <c r="D37" s="18">
        <f>D38+D62+D84</f>
        <v>26519144764</v>
      </c>
      <c r="E37" s="18">
        <f>D37</f>
        <v>26519144764</v>
      </c>
      <c r="F37" s="52">
        <f t="shared" ref="F37:F64" si="7">E37/C37</f>
        <v>0.19301507704526777</v>
      </c>
      <c r="G37" s="19"/>
    </row>
    <row r="38" spans="1:8" ht="24" customHeight="1">
      <c r="A38" s="9" t="s">
        <v>6</v>
      </c>
      <c r="B38" s="49" t="s">
        <v>24</v>
      </c>
      <c r="C38" s="18">
        <f>C39+C40+C56+C57+C58+C59+C60</f>
        <v>97032000000</v>
      </c>
      <c r="D38" s="18">
        <f>D39+D40+D56+D57+D58+D59+D60</f>
        <v>23220672340</v>
      </c>
      <c r="E38" s="18">
        <f>D38</f>
        <v>23220672340</v>
      </c>
      <c r="F38" s="52">
        <f t="shared" si="7"/>
        <v>0.23930942719927448</v>
      </c>
      <c r="G38" s="19"/>
    </row>
    <row r="39" spans="1:8" ht="27.6" customHeight="1">
      <c r="A39" s="10">
        <v>1</v>
      </c>
      <c r="B39" s="43" t="s">
        <v>25</v>
      </c>
      <c r="C39" s="14">
        <v>2207000000</v>
      </c>
      <c r="D39" s="14"/>
      <c r="E39" s="18">
        <f t="shared" ref="E39:E102" si="8">D39</f>
        <v>0</v>
      </c>
      <c r="F39" s="52"/>
      <c r="G39" s="15"/>
      <c r="H39" s="3">
        <f>26519-24327</f>
        <v>2192</v>
      </c>
    </row>
    <row r="40" spans="1:8" ht="21" customHeight="1">
      <c r="A40" s="10">
        <v>2</v>
      </c>
      <c r="B40" s="43" t="s">
        <v>26</v>
      </c>
      <c r="C40" s="14">
        <f>SUM(C41:C55)</f>
        <v>92415000000</v>
      </c>
      <c r="D40" s="14">
        <f>SUM(D41:D53)</f>
        <v>23084594340</v>
      </c>
      <c r="E40" s="14">
        <f t="shared" si="8"/>
        <v>23084594340</v>
      </c>
      <c r="F40" s="52">
        <f t="shared" si="7"/>
        <v>0.2497927213114754</v>
      </c>
      <c r="G40" s="15"/>
    </row>
    <row r="41" spans="1:8" ht="21.6" customHeight="1">
      <c r="A41" s="80" t="s">
        <v>129</v>
      </c>
      <c r="B41" s="81" t="s">
        <v>116</v>
      </c>
      <c r="C41" s="82">
        <v>62748000000</v>
      </c>
      <c r="D41" s="89">
        <v>15033292552</v>
      </c>
      <c r="E41" s="14">
        <f t="shared" si="8"/>
        <v>15033292552</v>
      </c>
      <c r="F41" s="86">
        <f t="shared" si="7"/>
        <v>0.23958201937910373</v>
      </c>
      <c r="G41" s="15"/>
    </row>
    <row r="42" spans="1:8" ht="16.2" customHeight="1">
      <c r="A42" s="80" t="s">
        <v>130</v>
      </c>
      <c r="B42" s="76" t="s">
        <v>117</v>
      </c>
      <c r="C42" s="79">
        <v>614000000</v>
      </c>
      <c r="D42" s="89"/>
      <c r="E42" s="14">
        <f t="shared" si="8"/>
        <v>0</v>
      </c>
      <c r="F42" s="86"/>
      <c r="G42" s="15"/>
    </row>
    <row r="43" spans="1:8" ht="16.2" customHeight="1">
      <c r="A43" s="80" t="s">
        <v>131</v>
      </c>
      <c r="B43" s="76" t="s">
        <v>118</v>
      </c>
      <c r="C43" s="79"/>
      <c r="D43" s="89"/>
      <c r="E43" s="14">
        <f t="shared" si="8"/>
        <v>0</v>
      </c>
      <c r="F43" s="86"/>
      <c r="G43" s="15"/>
    </row>
    <row r="44" spans="1:8" ht="16.2" customHeight="1">
      <c r="A44" s="80" t="s">
        <v>132</v>
      </c>
      <c r="B44" s="76" t="s">
        <v>119</v>
      </c>
      <c r="C44" s="79">
        <v>300000000</v>
      </c>
      <c r="D44" s="89"/>
      <c r="E44" s="14">
        <f t="shared" si="8"/>
        <v>0</v>
      </c>
      <c r="F44" s="86"/>
      <c r="G44" s="15"/>
    </row>
    <row r="45" spans="1:8" ht="16.2" customHeight="1">
      <c r="A45" s="80" t="s">
        <v>133</v>
      </c>
      <c r="B45" s="76" t="s">
        <v>124</v>
      </c>
      <c r="C45" s="79">
        <v>150000000</v>
      </c>
      <c r="D45" s="89"/>
      <c r="E45" s="14">
        <f t="shared" si="8"/>
        <v>0</v>
      </c>
      <c r="F45" s="86"/>
      <c r="G45" s="15"/>
    </row>
    <row r="46" spans="1:8" ht="16.2" customHeight="1">
      <c r="A46" s="80" t="s">
        <v>134</v>
      </c>
      <c r="B46" s="76" t="s">
        <v>120</v>
      </c>
      <c r="C46" s="79">
        <v>200000000</v>
      </c>
      <c r="D46" s="89"/>
      <c r="E46" s="14">
        <f t="shared" si="8"/>
        <v>0</v>
      </c>
      <c r="F46" s="86"/>
      <c r="G46" s="15"/>
    </row>
    <row r="47" spans="1:8" ht="16.2" customHeight="1">
      <c r="A47" s="80" t="s">
        <v>135</v>
      </c>
      <c r="B47" s="76" t="s">
        <v>121</v>
      </c>
      <c r="C47" s="79">
        <v>643000000</v>
      </c>
      <c r="D47" s="89"/>
      <c r="E47" s="14">
        <f t="shared" si="8"/>
        <v>0</v>
      </c>
      <c r="F47" s="86"/>
      <c r="G47" s="15"/>
    </row>
    <row r="48" spans="1:8" ht="16.2" customHeight="1">
      <c r="A48" s="80" t="s">
        <v>136</v>
      </c>
      <c r="B48" s="76" t="s">
        <v>122</v>
      </c>
      <c r="C48" s="79">
        <v>3701000000</v>
      </c>
      <c r="D48" s="89">
        <v>639472664</v>
      </c>
      <c r="E48" s="14">
        <f t="shared" si="8"/>
        <v>639472664</v>
      </c>
      <c r="F48" s="86">
        <f t="shared" si="7"/>
        <v>0.17278375141853552</v>
      </c>
      <c r="G48" s="15"/>
    </row>
    <row r="49" spans="1:7" ht="23.4" customHeight="1">
      <c r="A49" s="80" t="s">
        <v>137</v>
      </c>
      <c r="B49" s="76" t="s">
        <v>123</v>
      </c>
      <c r="C49" s="79">
        <v>22500000000</v>
      </c>
      <c r="D49" s="84">
        <f>5250211661+2192000000-D64-D60</f>
        <v>7012822761</v>
      </c>
      <c r="E49" s="14">
        <f t="shared" si="8"/>
        <v>7012822761</v>
      </c>
      <c r="F49" s="86">
        <f t="shared" si="7"/>
        <v>0.3116810116</v>
      </c>
      <c r="G49" s="15"/>
    </row>
    <row r="50" spans="1:7" ht="16.2" customHeight="1">
      <c r="A50" s="80" t="s">
        <v>138</v>
      </c>
      <c r="B50" s="76" t="s">
        <v>125</v>
      </c>
      <c r="C50" s="79">
        <v>139000000</v>
      </c>
      <c r="E50" s="14">
        <f t="shared" si="8"/>
        <v>0</v>
      </c>
      <c r="F50" s="86"/>
      <c r="G50" s="15"/>
    </row>
    <row r="51" spans="1:7" ht="16.2" customHeight="1">
      <c r="A51" s="80" t="s">
        <v>139</v>
      </c>
      <c r="B51" s="76" t="s">
        <v>126</v>
      </c>
      <c r="C51" s="79">
        <v>2584000000</v>
      </c>
      <c r="D51" s="89">
        <v>226176363</v>
      </c>
      <c r="E51" s="14">
        <f t="shared" si="8"/>
        <v>226176363</v>
      </c>
      <c r="F51" s="86">
        <f t="shared" si="7"/>
        <v>8.7529552244582046E-2</v>
      </c>
      <c r="G51" s="15"/>
    </row>
    <row r="52" spans="1:7" ht="16.2" customHeight="1">
      <c r="A52" s="80" t="s">
        <v>140</v>
      </c>
      <c r="B52" s="76" t="s">
        <v>127</v>
      </c>
      <c r="C52" s="79">
        <v>300000000</v>
      </c>
      <c r="D52" s="89"/>
      <c r="E52" s="14">
        <f t="shared" si="8"/>
        <v>0</v>
      </c>
      <c r="F52" s="86"/>
      <c r="G52" s="15"/>
    </row>
    <row r="53" spans="1:7" ht="16.2" customHeight="1">
      <c r="A53" s="80" t="s">
        <v>141</v>
      </c>
      <c r="B53" s="76" t="s">
        <v>128</v>
      </c>
      <c r="C53" s="79">
        <v>300000000</v>
      </c>
      <c r="D53" s="89">
        <v>172830000</v>
      </c>
      <c r="E53" s="14">
        <f t="shared" si="8"/>
        <v>172830000</v>
      </c>
      <c r="F53" s="86">
        <f t="shared" si="7"/>
        <v>0.57609999999999995</v>
      </c>
      <c r="G53" s="15"/>
    </row>
    <row r="54" spans="1:7" ht="24.6" customHeight="1">
      <c r="A54" s="80" t="s">
        <v>150</v>
      </c>
      <c r="B54" s="76" t="s">
        <v>148</v>
      </c>
      <c r="C54" s="79">
        <v>23000000</v>
      </c>
      <c r="D54" s="89"/>
      <c r="E54" s="14">
        <f t="shared" si="8"/>
        <v>0</v>
      </c>
      <c r="F54" s="86"/>
      <c r="G54" s="15"/>
    </row>
    <row r="55" spans="1:7" ht="22.2" customHeight="1">
      <c r="A55" s="80" t="s">
        <v>151</v>
      </c>
      <c r="B55" s="76" t="s">
        <v>149</v>
      </c>
      <c r="C55" s="79">
        <v>-1787000000</v>
      </c>
      <c r="D55" s="89"/>
      <c r="E55" s="14">
        <f t="shared" si="8"/>
        <v>0</v>
      </c>
      <c r="F55" s="86"/>
      <c r="G55" s="15"/>
    </row>
    <row r="56" spans="1:7">
      <c r="A56" s="10">
        <v>3</v>
      </c>
      <c r="B56" s="43" t="s">
        <v>27</v>
      </c>
      <c r="C56" s="14"/>
      <c r="D56" s="14"/>
      <c r="E56" s="14">
        <f t="shared" si="8"/>
        <v>0</v>
      </c>
      <c r="F56" s="52"/>
      <c r="G56" s="15"/>
    </row>
    <row r="57" spans="1:7">
      <c r="A57" s="10">
        <v>4</v>
      </c>
      <c r="B57" s="43" t="s">
        <v>28</v>
      </c>
      <c r="C57" s="14"/>
      <c r="D57" s="14"/>
      <c r="E57" s="14">
        <f t="shared" si="8"/>
        <v>0</v>
      </c>
      <c r="F57" s="52"/>
      <c r="G57" s="15"/>
    </row>
    <row r="58" spans="1:7">
      <c r="A58" s="10">
        <v>5</v>
      </c>
      <c r="B58" s="43" t="s">
        <v>29</v>
      </c>
      <c r="C58" s="14"/>
      <c r="D58" s="14"/>
      <c r="E58" s="14">
        <f t="shared" si="8"/>
        <v>0</v>
      </c>
      <c r="F58" s="52"/>
      <c r="G58" s="15"/>
    </row>
    <row r="59" spans="1:7">
      <c r="A59" s="10">
        <v>6</v>
      </c>
      <c r="B59" s="43" t="s">
        <v>30</v>
      </c>
      <c r="C59" s="14"/>
      <c r="D59" s="14"/>
      <c r="E59" s="14">
        <f t="shared" si="8"/>
        <v>0</v>
      </c>
      <c r="F59" s="52"/>
      <c r="G59" s="15"/>
    </row>
    <row r="60" spans="1:7">
      <c r="A60" s="12">
        <v>7</v>
      </c>
      <c r="B60" s="43" t="s">
        <v>70</v>
      </c>
      <c r="C60" s="14">
        <v>2410000000</v>
      </c>
      <c r="D60" s="14">
        <v>136078000</v>
      </c>
      <c r="E60" s="14">
        <f t="shared" si="8"/>
        <v>136078000</v>
      </c>
      <c r="F60" s="52"/>
      <c r="G60" s="15"/>
    </row>
    <row r="61" spans="1:7">
      <c r="A61" s="13">
        <v>8</v>
      </c>
      <c r="B61" s="43" t="s">
        <v>31</v>
      </c>
      <c r="C61" s="14"/>
      <c r="D61" s="14"/>
      <c r="E61" s="14">
        <f t="shared" si="8"/>
        <v>0</v>
      </c>
      <c r="F61" s="52"/>
      <c r="G61" s="15"/>
    </row>
    <row r="62" spans="1:7" s="11" customFormat="1" ht="27.6">
      <c r="A62" s="16" t="s">
        <v>8</v>
      </c>
      <c r="B62" s="44" t="s">
        <v>71</v>
      </c>
      <c r="C62" s="18">
        <f>C63+C64</f>
        <v>1471000000</v>
      </c>
      <c r="D62" s="18">
        <f t="shared" ref="D62" si="9">D63+D64</f>
        <v>293310900</v>
      </c>
      <c r="E62" s="18">
        <f t="shared" si="8"/>
        <v>293310900</v>
      </c>
      <c r="F62" s="52">
        <f t="shared" si="7"/>
        <v>0.19939558123725357</v>
      </c>
      <c r="G62" s="19"/>
    </row>
    <row r="63" spans="1:7" s="11" customFormat="1">
      <c r="A63" s="10">
        <v>1</v>
      </c>
      <c r="B63" s="43" t="s">
        <v>25</v>
      </c>
      <c r="C63" s="55"/>
      <c r="D63" s="55"/>
      <c r="E63" s="18">
        <f t="shared" si="8"/>
        <v>0</v>
      </c>
      <c r="F63" s="52"/>
      <c r="G63" s="56"/>
    </row>
    <row r="64" spans="1:7" s="11" customFormat="1" ht="15" customHeight="1">
      <c r="A64" s="10">
        <v>2</v>
      </c>
      <c r="B64" s="43" t="s">
        <v>26</v>
      </c>
      <c r="C64" s="57">
        <f>C65+C66+C67+C68+C69+C70+C71+C72+C73+C74+C75+C76+C77</f>
        <v>1471000000</v>
      </c>
      <c r="D64" s="57">
        <f t="shared" ref="D64" si="10">D65+D66+D67+D68+D69+D70+D71+D72+D73+D74+D75+D76+D77</f>
        <v>293310900</v>
      </c>
      <c r="E64" s="14">
        <f t="shared" si="8"/>
        <v>293310900</v>
      </c>
      <c r="F64" s="52">
        <f t="shared" si="7"/>
        <v>0.19939558123725357</v>
      </c>
      <c r="G64" s="56"/>
    </row>
    <row r="65" spans="1:7" s="11" customFormat="1" ht="15" customHeight="1">
      <c r="A65" s="80" t="s">
        <v>129</v>
      </c>
      <c r="B65" s="83" t="s">
        <v>116</v>
      </c>
      <c r="C65" s="84"/>
      <c r="D65" s="85"/>
      <c r="E65" s="14">
        <f t="shared" si="8"/>
        <v>0</v>
      </c>
      <c r="F65" s="86"/>
      <c r="G65" s="87"/>
    </row>
    <row r="66" spans="1:7" s="11" customFormat="1" ht="15" customHeight="1">
      <c r="A66" s="80" t="s">
        <v>130</v>
      </c>
      <c r="B66" s="88" t="s">
        <v>117</v>
      </c>
      <c r="C66" s="84"/>
      <c r="D66" s="85"/>
      <c r="E66" s="14">
        <f t="shared" si="8"/>
        <v>0</v>
      </c>
      <c r="F66" s="86"/>
      <c r="G66" s="87"/>
    </row>
    <row r="67" spans="1:7" s="11" customFormat="1" ht="15" customHeight="1">
      <c r="A67" s="80" t="s">
        <v>131</v>
      </c>
      <c r="B67" s="88" t="s">
        <v>118</v>
      </c>
      <c r="C67" s="84"/>
      <c r="D67" s="85"/>
      <c r="E67" s="14">
        <f t="shared" si="8"/>
        <v>0</v>
      </c>
      <c r="F67" s="86"/>
      <c r="G67" s="87"/>
    </row>
    <row r="68" spans="1:7" s="11" customFormat="1" ht="15" customHeight="1">
      <c r="A68" s="80" t="s">
        <v>132</v>
      </c>
      <c r="B68" s="88" t="s">
        <v>119</v>
      </c>
      <c r="C68" s="84"/>
      <c r="D68" s="85"/>
      <c r="E68" s="14">
        <f t="shared" si="8"/>
        <v>0</v>
      </c>
      <c r="F68" s="86"/>
      <c r="G68" s="87"/>
    </row>
    <row r="69" spans="1:7" s="11" customFormat="1" ht="15" customHeight="1">
      <c r="A69" s="80" t="s">
        <v>133</v>
      </c>
      <c r="B69" s="88" t="s">
        <v>124</v>
      </c>
      <c r="C69" s="84"/>
      <c r="D69" s="85"/>
      <c r="E69" s="14">
        <f t="shared" si="8"/>
        <v>0</v>
      </c>
      <c r="F69" s="86"/>
      <c r="G69" s="87"/>
    </row>
    <row r="70" spans="1:7" s="11" customFormat="1" ht="15" customHeight="1">
      <c r="A70" s="80" t="s">
        <v>134</v>
      </c>
      <c r="B70" s="88" t="s">
        <v>120</v>
      </c>
      <c r="C70" s="84"/>
      <c r="D70" s="85"/>
      <c r="E70" s="14">
        <f t="shared" si="8"/>
        <v>0</v>
      </c>
      <c r="F70" s="86"/>
      <c r="G70" s="87"/>
    </row>
    <row r="71" spans="1:7" s="11" customFormat="1" ht="15" customHeight="1">
      <c r="A71" s="80" t="s">
        <v>135</v>
      </c>
      <c r="B71" s="88" t="s">
        <v>121</v>
      </c>
      <c r="C71" s="84"/>
      <c r="D71" s="85"/>
      <c r="E71" s="14">
        <f t="shared" si="8"/>
        <v>0</v>
      </c>
      <c r="F71" s="86"/>
      <c r="G71" s="87"/>
    </row>
    <row r="72" spans="1:7" s="11" customFormat="1" ht="15" customHeight="1">
      <c r="A72" s="80" t="s">
        <v>136</v>
      </c>
      <c r="B72" s="88" t="s">
        <v>122</v>
      </c>
      <c r="C72" s="84">
        <v>271000000</v>
      </c>
      <c r="D72" s="89"/>
      <c r="E72" s="14">
        <f t="shared" si="8"/>
        <v>0</v>
      </c>
      <c r="F72" s="86"/>
      <c r="G72" s="87"/>
    </row>
    <row r="73" spans="1:7" s="11" customFormat="1" ht="15" customHeight="1">
      <c r="A73" s="80" t="s">
        <v>137</v>
      </c>
      <c r="B73" s="88" t="s">
        <v>123</v>
      </c>
      <c r="C73" s="84"/>
      <c r="D73" s="85"/>
      <c r="E73" s="14">
        <f t="shared" si="8"/>
        <v>0</v>
      </c>
      <c r="F73" s="86"/>
      <c r="G73" s="87"/>
    </row>
    <row r="74" spans="1:7" s="11" customFormat="1" ht="15" customHeight="1">
      <c r="A74" s="80" t="s">
        <v>138</v>
      </c>
      <c r="B74" s="88" t="s">
        <v>125</v>
      </c>
      <c r="C74" s="84">
        <v>1200000000</v>
      </c>
      <c r="D74" s="84">
        <v>293310900</v>
      </c>
      <c r="E74" s="14">
        <f t="shared" si="8"/>
        <v>293310900</v>
      </c>
      <c r="F74" s="86"/>
      <c r="G74" s="87"/>
    </row>
    <row r="75" spans="1:7" s="11" customFormat="1" ht="15" customHeight="1">
      <c r="A75" s="80" t="s">
        <v>139</v>
      </c>
      <c r="B75" s="88" t="s">
        <v>126</v>
      </c>
      <c r="C75" s="84"/>
      <c r="D75" s="85"/>
      <c r="E75" s="14">
        <f t="shared" si="8"/>
        <v>0</v>
      </c>
      <c r="F75" s="86"/>
      <c r="G75" s="87"/>
    </row>
    <row r="76" spans="1:7" s="11" customFormat="1" ht="15" customHeight="1">
      <c r="A76" s="80" t="s">
        <v>140</v>
      </c>
      <c r="B76" s="88" t="s">
        <v>127</v>
      </c>
      <c r="C76" s="84"/>
      <c r="D76" s="85"/>
      <c r="E76" s="14">
        <f t="shared" si="8"/>
        <v>0</v>
      </c>
      <c r="F76" s="86"/>
      <c r="G76" s="87"/>
    </row>
    <row r="77" spans="1:7" s="11" customFormat="1" ht="15" customHeight="1">
      <c r="A77" s="80" t="s">
        <v>141</v>
      </c>
      <c r="B77" s="88" t="s">
        <v>128</v>
      </c>
      <c r="C77" s="84"/>
      <c r="D77" s="85"/>
      <c r="E77" s="18">
        <f t="shared" si="8"/>
        <v>0</v>
      </c>
      <c r="F77" s="86"/>
      <c r="G77" s="87"/>
    </row>
    <row r="78" spans="1:7" s="11" customFormat="1">
      <c r="A78" s="10">
        <v>3</v>
      </c>
      <c r="B78" s="43" t="s">
        <v>27</v>
      </c>
      <c r="C78" s="55"/>
      <c r="D78" s="55"/>
      <c r="E78" s="18">
        <f t="shared" si="8"/>
        <v>0</v>
      </c>
      <c r="F78" s="52"/>
      <c r="G78" s="56"/>
    </row>
    <row r="79" spans="1:7" s="11" customFormat="1">
      <c r="A79" s="10">
        <v>4</v>
      </c>
      <c r="B79" s="43" t="s">
        <v>28</v>
      </c>
      <c r="C79" s="55"/>
      <c r="D79" s="55"/>
      <c r="E79" s="18">
        <f t="shared" si="8"/>
        <v>0</v>
      </c>
      <c r="F79" s="52"/>
      <c r="G79" s="56"/>
    </row>
    <row r="80" spans="1:7" s="11" customFormat="1">
      <c r="A80" s="10">
        <v>5</v>
      </c>
      <c r="B80" s="43" t="s">
        <v>29</v>
      </c>
      <c r="C80" s="55"/>
      <c r="D80" s="55"/>
      <c r="E80" s="18">
        <f t="shared" si="8"/>
        <v>0</v>
      </c>
      <c r="F80" s="52"/>
      <c r="G80" s="56"/>
    </row>
    <row r="81" spans="1:7" s="11" customFormat="1">
      <c r="A81" s="10">
        <v>6</v>
      </c>
      <c r="B81" s="43" t="s">
        <v>30</v>
      </c>
      <c r="C81" s="55"/>
      <c r="D81" s="55"/>
      <c r="E81" s="18">
        <f t="shared" si="8"/>
        <v>0</v>
      </c>
      <c r="F81" s="52"/>
      <c r="G81" s="56"/>
    </row>
    <row r="82" spans="1:7" s="11" customFormat="1">
      <c r="A82" s="12">
        <v>7</v>
      </c>
      <c r="B82" s="43" t="s">
        <v>70</v>
      </c>
      <c r="C82" s="55"/>
      <c r="D82" s="55"/>
      <c r="E82" s="18">
        <f t="shared" si="8"/>
        <v>0</v>
      </c>
      <c r="F82" s="52"/>
      <c r="G82" s="56"/>
    </row>
    <row r="83" spans="1:7" s="11" customFormat="1">
      <c r="A83" s="13">
        <v>8</v>
      </c>
      <c r="B83" s="43" t="s">
        <v>31</v>
      </c>
      <c r="C83" s="55"/>
      <c r="D83" s="55"/>
      <c r="E83" s="18">
        <f t="shared" si="8"/>
        <v>0</v>
      </c>
      <c r="F83" s="52"/>
      <c r="G83" s="56"/>
    </row>
    <row r="84" spans="1:7" s="11" customFormat="1" ht="27.6">
      <c r="A84" s="16" t="s">
        <v>8</v>
      </c>
      <c r="B84" s="44" t="s">
        <v>152</v>
      </c>
      <c r="C84" s="18">
        <f>C85+C86</f>
        <v>38891162000</v>
      </c>
      <c r="D84" s="18">
        <f t="shared" ref="D84" si="11">D85+D86</f>
        <v>3005161524</v>
      </c>
      <c r="E84" s="18">
        <f t="shared" si="8"/>
        <v>3005161524</v>
      </c>
      <c r="F84" s="51">
        <f t="shared" ref="F84" si="12">E84/C84</f>
        <v>7.7271065441551989E-2</v>
      </c>
      <c r="G84" s="19"/>
    </row>
    <row r="85" spans="1:7" s="11" customFormat="1">
      <c r="A85" s="10">
        <v>1</v>
      </c>
      <c r="B85" s="43" t="s">
        <v>25</v>
      </c>
      <c r="C85" s="55"/>
      <c r="D85" s="55"/>
      <c r="E85" s="18">
        <f t="shared" si="8"/>
        <v>0</v>
      </c>
      <c r="F85" s="52"/>
      <c r="G85" s="56"/>
    </row>
    <row r="86" spans="1:7" s="11" customFormat="1" ht="15" customHeight="1">
      <c r="A86" s="10">
        <v>2</v>
      </c>
      <c r="B86" s="43" t="s">
        <v>26</v>
      </c>
      <c r="C86" s="57">
        <f>C87+C88+C89+C90+C91+C92+C93+C94+C95+C96+C97+C98+C99</f>
        <v>38891162000</v>
      </c>
      <c r="D86" s="57">
        <f>D87+D88+D89+D90+D91+D92+D93+D94+D95+D96+D97+D98+D99</f>
        <v>3005161524</v>
      </c>
      <c r="E86" s="14">
        <f t="shared" si="8"/>
        <v>3005161524</v>
      </c>
      <c r="F86" s="52">
        <f t="shared" ref="F86:F98" si="13">E86/C86</f>
        <v>7.7271065441551989E-2</v>
      </c>
      <c r="G86" s="56"/>
    </row>
    <row r="87" spans="1:7" s="11" customFormat="1" ht="15" customHeight="1">
      <c r="A87" s="80" t="s">
        <v>129</v>
      </c>
      <c r="B87" s="83" t="s">
        <v>116</v>
      </c>
      <c r="C87" s="84">
        <v>15506000000</v>
      </c>
      <c r="D87" s="85"/>
      <c r="E87" s="14">
        <f t="shared" si="8"/>
        <v>0</v>
      </c>
      <c r="F87" s="52"/>
      <c r="G87" s="87"/>
    </row>
    <row r="88" spans="1:7" s="11" customFormat="1" ht="15" customHeight="1">
      <c r="A88" s="80" t="s">
        <v>130</v>
      </c>
      <c r="B88" s="88" t="s">
        <v>117</v>
      </c>
      <c r="C88" s="84"/>
      <c r="D88" s="85"/>
      <c r="E88" s="14">
        <f t="shared" si="8"/>
        <v>0</v>
      </c>
      <c r="F88" s="52"/>
      <c r="G88" s="87"/>
    </row>
    <row r="89" spans="1:7" s="11" customFormat="1" ht="15" customHeight="1">
      <c r="A89" s="80" t="s">
        <v>131</v>
      </c>
      <c r="B89" s="88" t="s">
        <v>118</v>
      </c>
      <c r="C89" s="84">
        <v>1747000000</v>
      </c>
      <c r="D89" s="84">
        <v>1099965660</v>
      </c>
      <c r="E89" s="14">
        <f t="shared" si="8"/>
        <v>1099965660</v>
      </c>
      <c r="F89" s="52">
        <f t="shared" si="13"/>
        <v>0.62963117344018316</v>
      </c>
      <c r="G89" s="87"/>
    </row>
    <row r="90" spans="1:7" s="11" customFormat="1" ht="15" customHeight="1">
      <c r="A90" s="80" t="s">
        <v>132</v>
      </c>
      <c r="B90" s="88" t="s">
        <v>119</v>
      </c>
      <c r="C90" s="84"/>
      <c r="D90" s="85"/>
      <c r="E90" s="14">
        <f t="shared" si="8"/>
        <v>0</v>
      </c>
      <c r="F90" s="52"/>
      <c r="G90" s="87"/>
    </row>
    <row r="91" spans="1:7" s="11" customFormat="1" ht="15" customHeight="1">
      <c r="A91" s="80" t="s">
        <v>133</v>
      </c>
      <c r="B91" s="88" t="s">
        <v>124</v>
      </c>
      <c r="C91" s="84"/>
      <c r="D91" s="85"/>
      <c r="E91" s="14">
        <f t="shared" si="8"/>
        <v>0</v>
      </c>
      <c r="F91" s="52"/>
      <c r="G91" s="87"/>
    </row>
    <row r="92" spans="1:7" s="11" customFormat="1" ht="15" customHeight="1">
      <c r="A92" s="80" t="s">
        <v>134</v>
      </c>
      <c r="B92" s="88" t="s">
        <v>120</v>
      </c>
      <c r="C92" s="84"/>
      <c r="D92" s="85"/>
      <c r="E92" s="14">
        <f t="shared" si="8"/>
        <v>0</v>
      </c>
      <c r="F92" s="52"/>
      <c r="G92" s="87"/>
    </row>
    <row r="93" spans="1:7" s="11" customFormat="1" ht="15" customHeight="1">
      <c r="A93" s="80" t="s">
        <v>135</v>
      </c>
      <c r="B93" s="88" t="s">
        <v>121</v>
      </c>
      <c r="C93" s="84"/>
      <c r="D93" s="85"/>
      <c r="E93" s="14">
        <f t="shared" si="8"/>
        <v>0</v>
      </c>
      <c r="F93" s="52"/>
      <c r="G93" s="87"/>
    </row>
    <row r="94" spans="1:7" s="11" customFormat="1" ht="15" customHeight="1">
      <c r="A94" s="80" t="s">
        <v>136</v>
      </c>
      <c r="B94" s="88" t="s">
        <v>122</v>
      </c>
      <c r="C94" s="84">
        <f>2868000000-C72</f>
        <v>2597000000</v>
      </c>
      <c r="E94" s="14">
        <f t="shared" si="8"/>
        <v>0</v>
      </c>
      <c r="F94" s="52"/>
      <c r="G94" s="87"/>
    </row>
    <row r="95" spans="1:7" s="11" customFormat="1" ht="15" customHeight="1">
      <c r="A95" s="80" t="s">
        <v>137</v>
      </c>
      <c r="B95" s="88" t="s">
        <v>123</v>
      </c>
      <c r="C95" s="84">
        <f>5083000000+876962000+115200000</f>
        <v>6075162000</v>
      </c>
      <c r="D95" s="85"/>
      <c r="E95" s="14">
        <f t="shared" si="8"/>
        <v>0</v>
      </c>
      <c r="F95" s="52"/>
      <c r="G95" s="87"/>
    </row>
    <row r="96" spans="1:7" s="11" customFormat="1" ht="15" customHeight="1">
      <c r="A96" s="80" t="s">
        <v>138</v>
      </c>
      <c r="B96" s="88" t="s">
        <v>125</v>
      </c>
      <c r="C96" s="84">
        <f>11377000000-C74</f>
        <v>10177000000</v>
      </c>
      <c r="D96" s="89">
        <v>1725559500</v>
      </c>
      <c r="E96" s="14">
        <f t="shared" si="8"/>
        <v>1725559500</v>
      </c>
      <c r="F96" s="52">
        <f t="shared" si="13"/>
        <v>0.16955482951753956</v>
      </c>
      <c r="G96" s="87"/>
    </row>
    <row r="97" spans="1:7" s="11" customFormat="1" ht="15" customHeight="1">
      <c r="A97" s="80" t="s">
        <v>139</v>
      </c>
      <c r="B97" s="88" t="s">
        <v>126</v>
      </c>
      <c r="C97" s="84"/>
      <c r="D97" s="85"/>
      <c r="E97" s="14">
        <f t="shared" si="8"/>
        <v>0</v>
      </c>
      <c r="F97" s="52"/>
      <c r="G97" s="87"/>
    </row>
    <row r="98" spans="1:7" s="11" customFormat="1" ht="15" customHeight="1">
      <c r="A98" s="80" t="s">
        <v>140</v>
      </c>
      <c r="B98" s="88" t="s">
        <v>127</v>
      </c>
      <c r="C98" s="84">
        <v>2789000000</v>
      </c>
      <c r="D98" s="84">
        <v>179636364</v>
      </c>
      <c r="E98" s="14">
        <f t="shared" si="8"/>
        <v>179636364</v>
      </c>
      <c r="F98" s="52">
        <f t="shared" si="13"/>
        <v>6.4408879168160627E-2</v>
      </c>
      <c r="G98" s="87"/>
    </row>
    <row r="99" spans="1:7" s="11" customFormat="1" ht="15" customHeight="1">
      <c r="A99" s="80" t="s">
        <v>141</v>
      </c>
      <c r="B99" s="88" t="s">
        <v>128</v>
      </c>
      <c r="C99" s="84"/>
      <c r="D99" s="85"/>
      <c r="E99" s="18">
        <f t="shared" si="8"/>
        <v>0</v>
      </c>
      <c r="F99" s="52"/>
      <c r="G99" s="87"/>
    </row>
    <row r="100" spans="1:7" s="11" customFormat="1">
      <c r="A100" s="10">
        <v>3</v>
      </c>
      <c r="B100" s="43" t="s">
        <v>27</v>
      </c>
      <c r="C100" s="55"/>
      <c r="D100" s="55"/>
      <c r="E100" s="18">
        <f t="shared" si="8"/>
        <v>0</v>
      </c>
      <c r="F100" s="52"/>
      <c r="G100" s="56"/>
    </row>
    <row r="101" spans="1:7" s="11" customFormat="1">
      <c r="A101" s="10">
        <v>4</v>
      </c>
      <c r="B101" s="43" t="s">
        <v>28</v>
      </c>
      <c r="C101" s="55"/>
      <c r="D101" s="55"/>
      <c r="E101" s="18">
        <f t="shared" si="8"/>
        <v>0</v>
      </c>
      <c r="F101" s="52"/>
      <c r="G101" s="56"/>
    </row>
    <row r="102" spans="1:7" s="11" customFormat="1">
      <c r="A102" s="10">
        <v>5</v>
      </c>
      <c r="B102" s="43" t="s">
        <v>29</v>
      </c>
      <c r="C102" s="55"/>
      <c r="D102" s="55"/>
      <c r="E102" s="18">
        <f t="shared" si="8"/>
        <v>0</v>
      </c>
      <c r="F102" s="52"/>
      <c r="G102" s="56"/>
    </row>
    <row r="103" spans="1:7" s="11" customFormat="1">
      <c r="A103" s="10">
        <v>6</v>
      </c>
      <c r="B103" s="43" t="s">
        <v>30</v>
      </c>
      <c r="C103" s="55"/>
      <c r="D103" s="55"/>
      <c r="E103" s="18">
        <f t="shared" ref="E103:E106" si="14">D103</f>
        <v>0</v>
      </c>
      <c r="F103" s="52"/>
      <c r="G103" s="56"/>
    </row>
    <row r="104" spans="1:7" s="11" customFormat="1">
      <c r="A104" s="12">
        <v>7</v>
      </c>
      <c r="B104" s="43" t="s">
        <v>70</v>
      </c>
      <c r="C104" s="55"/>
      <c r="D104" s="55"/>
      <c r="E104" s="18">
        <f t="shared" si="14"/>
        <v>0</v>
      </c>
      <c r="F104" s="52"/>
      <c r="G104" s="56"/>
    </row>
    <row r="105" spans="1:7" s="11" customFormat="1">
      <c r="A105" s="13">
        <v>8</v>
      </c>
      <c r="B105" s="43" t="s">
        <v>31</v>
      </c>
      <c r="C105" s="55"/>
      <c r="D105" s="55"/>
      <c r="E105" s="18">
        <f t="shared" si="14"/>
        <v>0</v>
      </c>
      <c r="F105" s="52"/>
      <c r="G105" s="56"/>
    </row>
    <row r="106" spans="1:7" ht="25.5" customHeight="1">
      <c r="A106" s="20" t="s">
        <v>10</v>
      </c>
      <c r="B106" s="45" t="s">
        <v>32</v>
      </c>
      <c r="C106" s="21"/>
      <c r="D106" s="21"/>
      <c r="E106" s="21">
        <f t="shared" si="14"/>
        <v>0</v>
      </c>
      <c r="F106" s="135"/>
      <c r="G106" s="22"/>
    </row>
  </sheetData>
  <mergeCells count="8">
    <mergeCell ref="F1:G1"/>
    <mergeCell ref="A2:G2"/>
    <mergeCell ref="A3:G3"/>
    <mergeCell ref="A6:A7"/>
    <mergeCell ref="B6:B7"/>
    <mergeCell ref="C6:C7"/>
    <mergeCell ref="D6:E6"/>
    <mergeCell ref="F6:G6"/>
  </mergeCells>
  <phoneticPr fontId="17" type="noConversion"/>
  <pageMargins left="0.36" right="0.2" top="0.75" bottom="0.44" header="0.3" footer="0.3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54"/>
  <sheetViews>
    <sheetView zoomScaleSheetLayoutView="100" workbookViewId="0">
      <selection activeCell="I62" sqref="I62"/>
    </sheetView>
  </sheetViews>
  <sheetFormatPr defaultColWidth="8.19921875" defaultRowHeight="14.4"/>
  <cols>
    <col min="1" max="1" width="5.796875" style="3" customWidth="1"/>
    <col min="2" max="2" width="45.3984375" style="3" customWidth="1"/>
    <col min="3" max="3" width="14.69921875" style="3" customWidth="1"/>
    <col min="4" max="4" width="15.8984375" style="3" customWidth="1"/>
    <col min="5" max="5" width="16" style="3" customWidth="1"/>
    <col min="6" max="6" width="9.5" style="3" customWidth="1"/>
    <col min="7" max="7" width="9.09765625" style="3" customWidth="1"/>
    <col min="8" max="8" width="17.3984375" style="3" customWidth="1"/>
    <col min="9" max="16384" width="8.19921875" style="3"/>
  </cols>
  <sheetData>
    <row r="1" spans="1:8" ht="20.399999999999999" customHeight="1">
      <c r="A1" s="2" t="str">
        <f>'54 '!A1</f>
        <v>UBND XÃ PHÚC LỘC</v>
      </c>
      <c r="B1" s="2"/>
      <c r="C1" s="2"/>
      <c r="D1" s="2"/>
      <c r="E1" s="2"/>
      <c r="F1" s="136" t="s">
        <v>72</v>
      </c>
      <c r="G1" s="136"/>
    </row>
    <row r="2" spans="1:8" ht="17.399999999999999" customHeight="1">
      <c r="A2" s="136" t="s">
        <v>105</v>
      </c>
      <c r="B2" s="136"/>
      <c r="C2" s="136"/>
      <c r="D2" s="136"/>
      <c r="E2" s="136"/>
      <c r="F2" s="136"/>
      <c r="G2" s="136"/>
    </row>
    <row r="3" spans="1:8" ht="19.2" customHeight="1">
      <c r="A3" s="137" t="s">
        <v>34</v>
      </c>
      <c r="B3" s="137"/>
      <c r="C3" s="137"/>
      <c r="D3" s="137"/>
      <c r="E3" s="137"/>
      <c r="F3" s="137"/>
      <c r="G3" s="137"/>
    </row>
    <row r="4" spans="1:8">
      <c r="A4" s="4"/>
      <c r="B4" s="5"/>
      <c r="C4" s="5"/>
      <c r="D4" s="5"/>
      <c r="E4" s="5"/>
      <c r="F4" s="5"/>
      <c r="G4" s="6" t="s">
        <v>57</v>
      </c>
    </row>
    <row r="5" spans="1:8">
      <c r="A5" s="4"/>
      <c r="B5" s="5"/>
      <c r="C5" s="5"/>
      <c r="D5" s="5"/>
      <c r="E5" s="5"/>
      <c r="F5" s="5"/>
      <c r="G5" s="5"/>
    </row>
    <row r="6" spans="1:8" ht="24.6" customHeight="1">
      <c r="A6" s="138" t="s">
        <v>62</v>
      </c>
      <c r="B6" s="138" t="s">
        <v>0</v>
      </c>
      <c r="C6" s="138" t="s">
        <v>1</v>
      </c>
      <c r="D6" s="140" t="s">
        <v>63</v>
      </c>
      <c r="E6" s="140"/>
      <c r="F6" s="141" t="s">
        <v>60</v>
      </c>
      <c r="G6" s="142"/>
    </row>
    <row r="7" spans="1:8" ht="31.8" thickBot="1">
      <c r="A7" s="139"/>
      <c r="B7" s="139"/>
      <c r="C7" s="139"/>
      <c r="D7" s="53" t="s">
        <v>107</v>
      </c>
      <c r="E7" s="53" t="s">
        <v>108</v>
      </c>
      <c r="F7" s="54" t="s">
        <v>64</v>
      </c>
      <c r="G7" s="1" t="s">
        <v>59</v>
      </c>
    </row>
    <row r="8" spans="1:8" ht="18.600000000000001" customHeight="1">
      <c r="A8" s="7" t="s">
        <v>2</v>
      </c>
      <c r="B8" s="7" t="s">
        <v>3</v>
      </c>
      <c r="C8" s="8">
        <v>1</v>
      </c>
      <c r="D8" s="149">
        <v>2</v>
      </c>
      <c r="E8" s="149">
        <v>3</v>
      </c>
      <c r="F8" s="149">
        <v>4</v>
      </c>
      <c r="G8" s="7">
        <v>5</v>
      </c>
    </row>
    <row r="9" spans="1:8" ht="21" customHeight="1">
      <c r="A9" s="23" t="s">
        <v>2</v>
      </c>
      <c r="B9" s="68" t="s">
        <v>5</v>
      </c>
      <c r="C9" s="60">
        <f>C10+C38+C39+C46</f>
        <v>4900000000</v>
      </c>
      <c r="D9" s="150">
        <f>D10+D38+D39+D46</f>
        <v>5940889827</v>
      </c>
      <c r="E9" s="150">
        <f>E10+E38+E39+E46</f>
        <v>5940889827</v>
      </c>
      <c r="F9" s="75">
        <f>E9/C9</f>
        <v>1.2124264953061223</v>
      </c>
      <c r="G9" s="24"/>
    </row>
    <row r="10" spans="1:8">
      <c r="A10" s="16" t="s">
        <v>6</v>
      </c>
      <c r="B10" s="44" t="s">
        <v>73</v>
      </c>
      <c r="C10" s="18">
        <f>C11+C12+C13+C18+C19+C21+C22+C23+C29+C30+C31+C32+C33+C36+C37</f>
        <v>4900000000</v>
      </c>
      <c r="D10" s="18">
        <f>D11+D12+D13+D18+D19+D21+D22+D23+D29+D30+D31+D32+D33+D36+D37</f>
        <v>5940889827</v>
      </c>
      <c r="E10" s="18">
        <f>E11+E12+E13+E18+E19+E21+E22+E23+E29+E30+E31+E32+E33+E36+E37</f>
        <v>5940889827</v>
      </c>
      <c r="F10" s="75">
        <f t="shared" ref="F10:F54" si="0">E10/C10</f>
        <v>1.2124264953061223</v>
      </c>
      <c r="G10" s="19"/>
    </row>
    <row r="11" spans="1:8" ht="19.2" customHeight="1">
      <c r="A11" s="13">
        <v>1</v>
      </c>
      <c r="B11" s="69" t="s">
        <v>74</v>
      </c>
      <c r="C11" s="14">
        <v>8000000</v>
      </c>
      <c r="D11" s="14"/>
      <c r="E11" s="14"/>
      <c r="F11" s="75"/>
      <c r="G11" s="15"/>
      <c r="H11" s="113">
        <f>C11+C12+C13+C18+C19+C21+C23+C29+C30+C31+C32+C33+C36+C37</f>
        <v>4900000000</v>
      </c>
    </row>
    <row r="12" spans="1:8" ht="18" customHeight="1">
      <c r="A12" s="13">
        <v>2</v>
      </c>
      <c r="B12" s="69" t="s">
        <v>75</v>
      </c>
      <c r="C12" s="14"/>
      <c r="D12" s="14"/>
      <c r="E12" s="14"/>
      <c r="F12" s="75"/>
      <c r="G12" s="15"/>
    </row>
    <row r="13" spans="1:8" ht="19.8" customHeight="1">
      <c r="A13" s="13">
        <v>3</v>
      </c>
      <c r="B13" s="69" t="s">
        <v>76</v>
      </c>
      <c r="C13" s="14">
        <f>SUM(C14:C17)</f>
        <v>2300000000</v>
      </c>
      <c r="D13" s="14">
        <f>SUM(D14:D17)</f>
        <v>515214533</v>
      </c>
      <c r="E13" s="14">
        <f>D13</f>
        <v>515214533</v>
      </c>
      <c r="F13" s="75">
        <f t="shared" si="0"/>
        <v>0.22400631869565218</v>
      </c>
      <c r="G13" s="15"/>
    </row>
    <row r="14" spans="1:8" ht="22.2" customHeight="1">
      <c r="A14" s="13"/>
      <c r="B14" s="70" t="s">
        <v>110</v>
      </c>
      <c r="C14" s="66">
        <v>292000000</v>
      </c>
      <c r="D14" s="103">
        <v>514914533</v>
      </c>
      <c r="E14" s="14">
        <f t="shared" ref="E14:E18" si="1">D14</f>
        <v>514914533</v>
      </c>
      <c r="F14" s="75">
        <f t="shared" si="0"/>
        <v>1.7634059349315068</v>
      </c>
      <c r="G14" s="15"/>
      <c r="H14" s="113">
        <f>D10-D51</f>
        <v>0</v>
      </c>
    </row>
    <row r="15" spans="1:8" ht="22.2" customHeight="1">
      <c r="A15" s="13"/>
      <c r="B15" s="70" t="s">
        <v>145</v>
      </c>
      <c r="C15" s="66">
        <f>'54 '!C18</f>
        <v>1502000000</v>
      </c>
      <c r="D15" s="103"/>
      <c r="E15" s="14">
        <f t="shared" si="1"/>
        <v>0</v>
      </c>
      <c r="F15" s="75">
        <f t="shared" si="0"/>
        <v>0</v>
      </c>
      <c r="G15" s="67"/>
    </row>
    <row r="16" spans="1:8" ht="22.2" customHeight="1">
      <c r="A16" s="13"/>
      <c r="B16" s="70" t="s">
        <v>154</v>
      </c>
      <c r="C16" s="66">
        <v>6000000</v>
      </c>
      <c r="D16" s="103">
        <f>'54 '!D28</f>
        <v>300000</v>
      </c>
      <c r="E16" s="14">
        <f t="shared" si="1"/>
        <v>300000</v>
      </c>
      <c r="F16" s="75"/>
      <c r="G16" s="67"/>
    </row>
    <row r="17" spans="1:7" ht="22.2" customHeight="1">
      <c r="A17" s="13"/>
      <c r="B17" s="70" t="s">
        <v>114</v>
      </c>
      <c r="C17" s="14">
        <v>500000000</v>
      </c>
      <c r="D17" s="103"/>
      <c r="E17" s="14">
        <f t="shared" si="1"/>
        <v>0</v>
      </c>
      <c r="F17" s="75"/>
      <c r="G17" s="15"/>
    </row>
    <row r="18" spans="1:7" ht="21" customHeight="1">
      <c r="A18" s="13">
        <v>4</v>
      </c>
      <c r="B18" s="69" t="s">
        <v>77</v>
      </c>
      <c r="C18" s="14">
        <f>'54 '!C19</f>
        <v>200000000</v>
      </c>
      <c r="D18" s="64">
        <v>155131250</v>
      </c>
      <c r="E18" s="14">
        <f t="shared" si="1"/>
        <v>155131250</v>
      </c>
      <c r="F18" s="75">
        <f t="shared" si="0"/>
        <v>0.77565625000000005</v>
      </c>
      <c r="G18" s="19"/>
    </row>
    <row r="19" spans="1:7" ht="18" customHeight="1">
      <c r="A19" s="13">
        <v>5</v>
      </c>
      <c r="B19" s="69" t="s">
        <v>78</v>
      </c>
      <c r="C19" s="148">
        <v>702000000</v>
      </c>
      <c r="D19" s="151">
        <v>4644000</v>
      </c>
      <c r="E19" s="151">
        <f>D19</f>
        <v>4644000</v>
      </c>
      <c r="F19" s="152">
        <f t="shared" si="0"/>
        <v>6.615384615384615E-3</v>
      </c>
      <c r="G19" s="15"/>
    </row>
    <row r="20" spans="1:7" ht="3" hidden="1" customHeight="1">
      <c r="A20" s="25"/>
      <c r="B20" s="70" t="s">
        <v>111</v>
      </c>
      <c r="C20" s="14"/>
      <c r="D20" s="112"/>
      <c r="E20" s="112"/>
      <c r="F20" s="75" t="e">
        <f t="shared" si="0"/>
        <v>#DIV/0!</v>
      </c>
      <c r="G20" s="15"/>
    </row>
    <row r="21" spans="1:7" ht="21" customHeight="1">
      <c r="A21" s="58">
        <v>6</v>
      </c>
      <c r="B21" s="69" t="s">
        <v>61</v>
      </c>
      <c r="C21" s="14">
        <f>'54 '!C21</f>
        <v>1100000000</v>
      </c>
      <c r="D21" s="112">
        <v>577847615</v>
      </c>
      <c r="E21" s="112">
        <f>D21</f>
        <v>577847615</v>
      </c>
      <c r="F21" s="75">
        <f t="shared" si="0"/>
        <v>0.5253160136363636</v>
      </c>
      <c r="G21" s="15"/>
    </row>
    <row r="22" spans="1:7" ht="40.799999999999997" customHeight="1">
      <c r="A22" s="58">
        <v>7</v>
      </c>
      <c r="B22" s="69" t="s">
        <v>153</v>
      </c>
      <c r="C22" s="14"/>
      <c r="D22" s="112">
        <f>'54 '!D22</f>
        <v>4500000000</v>
      </c>
      <c r="E22" s="112">
        <f>D22</f>
        <v>4500000000</v>
      </c>
      <c r="F22" s="75"/>
      <c r="G22" s="15"/>
    </row>
    <row r="23" spans="1:7" ht="23.4" customHeight="1">
      <c r="A23" s="13">
        <v>8</v>
      </c>
      <c r="B23" s="69" t="s">
        <v>79</v>
      </c>
      <c r="C23" s="14">
        <f>C24+C25+C26+C27+C28</f>
        <v>360000000</v>
      </c>
      <c r="D23" s="112">
        <f t="shared" ref="D23" si="2">D24+D25+D26+D27+D28</f>
        <v>162765900</v>
      </c>
      <c r="E23" s="112">
        <f t="shared" ref="E23:E27" si="3">D23</f>
        <v>162765900</v>
      </c>
      <c r="F23" s="75">
        <f t="shared" si="0"/>
        <v>0.45212750000000002</v>
      </c>
      <c r="G23" s="15"/>
    </row>
    <row r="24" spans="1:7" ht="17.399999999999999" customHeight="1">
      <c r="A24" s="25" t="s">
        <v>37</v>
      </c>
      <c r="B24" s="70" t="s">
        <v>80</v>
      </c>
      <c r="C24" s="14">
        <f>'54 '!C27</f>
        <v>0</v>
      </c>
      <c r="D24" s="62">
        <f>'54 '!D27</f>
        <v>50400</v>
      </c>
      <c r="E24" s="112">
        <f t="shared" si="3"/>
        <v>50400</v>
      </c>
      <c r="F24" s="75"/>
      <c r="G24" s="15"/>
    </row>
    <row r="25" spans="1:7">
      <c r="A25" s="25" t="s">
        <v>37</v>
      </c>
      <c r="B25" s="26" t="s">
        <v>68</v>
      </c>
      <c r="C25" s="14"/>
      <c r="D25" s="112"/>
      <c r="E25" s="112">
        <f t="shared" si="3"/>
        <v>0</v>
      </c>
      <c r="F25" s="75"/>
      <c r="G25" s="15"/>
    </row>
    <row r="26" spans="1:7">
      <c r="A26" s="25" t="s">
        <v>37</v>
      </c>
      <c r="B26" s="26" t="s">
        <v>81</v>
      </c>
      <c r="C26" s="14">
        <v>60000000</v>
      </c>
      <c r="D26" s="14"/>
      <c r="E26" s="112">
        <f t="shared" si="3"/>
        <v>0</v>
      </c>
      <c r="F26" s="75"/>
      <c r="G26" s="15"/>
    </row>
    <row r="27" spans="1:7" ht="20.399999999999999" customHeight="1">
      <c r="A27" s="25" t="s">
        <v>37</v>
      </c>
      <c r="B27" s="26" t="s">
        <v>82</v>
      </c>
      <c r="C27" s="14">
        <v>300000000</v>
      </c>
      <c r="D27" s="62">
        <f>'54 '!D26</f>
        <v>162715500</v>
      </c>
      <c r="E27" s="112">
        <f t="shared" si="3"/>
        <v>162715500</v>
      </c>
      <c r="F27" s="75">
        <f t="shared" si="0"/>
        <v>0.54238500000000001</v>
      </c>
      <c r="G27" s="15"/>
    </row>
    <row r="28" spans="1:7" ht="15.6" customHeight="1">
      <c r="A28" s="25" t="s">
        <v>37</v>
      </c>
      <c r="B28" s="26" t="s">
        <v>83</v>
      </c>
      <c r="C28" s="14"/>
      <c r="D28" s="14"/>
      <c r="E28" s="14"/>
      <c r="F28" s="75"/>
      <c r="G28" s="15"/>
    </row>
    <row r="29" spans="1:7" ht="21" customHeight="1">
      <c r="A29" s="13">
        <v>9</v>
      </c>
      <c r="B29" s="27" t="s">
        <v>40</v>
      </c>
      <c r="C29" s="14"/>
      <c r="D29" s="14"/>
      <c r="E29" s="14"/>
      <c r="F29" s="75"/>
      <c r="G29" s="15"/>
    </row>
    <row r="30" spans="1:7" ht="27.6">
      <c r="A30" s="13">
        <v>10</v>
      </c>
      <c r="B30" s="27" t="s">
        <v>41</v>
      </c>
      <c r="C30" s="14"/>
      <c r="D30" s="14"/>
      <c r="E30" s="14"/>
      <c r="F30" s="75"/>
      <c r="G30" s="15"/>
    </row>
    <row r="31" spans="1:7" ht="24" customHeight="1">
      <c r="A31" s="13">
        <v>11</v>
      </c>
      <c r="B31" s="27" t="s">
        <v>42</v>
      </c>
      <c r="C31" s="14"/>
      <c r="D31" s="14"/>
      <c r="E31" s="14"/>
      <c r="F31" s="75"/>
      <c r="G31" s="15"/>
    </row>
    <row r="32" spans="1:7" ht="55.5" customHeight="1">
      <c r="A32" s="13">
        <v>12</v>
      </c>
      <c r="B32" s="28" t="s">
        <v>84</v>
      </c>
      <c r="C32" s="29"/>
      <c r="D32" s="29"/>
      <c r="E32" s="29"/>
      <c r="F32" s="75"/>
      <c r="G32" s="29"/>
    </row>
    <row r="33" spans="1:7" ht="42.75" customHeight="1">
      <c r="A33" s="13">
        <v>13</v>
      </c>
      <c r="B33" s="27" t="s">
        <v>85</v>
      </c>
      <c r="C33" s="29"/>
      <c r="D33" s="29"/>
      <c r="E33" s="29"/>
      <c r="F33" s="75"/>
      <c r="G33" s="29"/>
    </row>
    <row r="34" spans="1:7" ht="22.5" customHeight="1">
      <c r="A34" s="25" t="s">
        <v>37</v>
      </c>
      <c r="B34" s="26" t="s">
        <v>86</v>
      </c>
      <c r="C34" s="29"/>
      <c r="D34" s="29"/>
      <c r="E34" s="29"/>
      <c r="F34" s="75"/>
      <c r="G34" s="29"/>
    </row>
    <row r="35" spans="1:7" ht="36.75" customHeight="1">
      <c r="A35" s="25" t="s">
        <v>37</v>
      </c>
      <c r="B35" s="26" t="s">
        <v>87</v>
      </c>
      <c r="C35" s="29"/>
      <c r="D35" s="29"/>
      <c r="E35" s="29"/>
      <c r="F35" s="75"/>
      <c r="G35" s="29"/>
    </row>
    <row r="36" spans="1:7">
      <c r="A36" s="13">
        <v>14</v>
      </c>
      <c r="B36" s="27" t="s">
        <v>88</v>
      </c>
      <c r="C36" s="29"/>
      <c r="D36" s="29"/>
      <c r="E36" s="29"/>
      <c r="F36" s="75"/>
      <c r="G36" s="29"/>
    </row>
    <row r="37" spans="1:7" ht="20.25" customHeight="1">
      <c r="A37" s="13">
        <v>15</v>
      </c>
      <c r="B37" s="27" t="s">
        <v>89</v>
      </c>
      <c r="C37" s="59">
        <v>230000000</v>
      </c>
      <c r="D37" s="63">
        <v>25286529</v>
      </c>
      <c r="E37" s="61">
        <f>D37</f>
        <v>25286529</v>
      </c>
      <c r="F37" s="75">
        <f t="shared" si="0"/>
        <v>0.10994143043478261</v>
      </c>
      <c r="G37" s="29"/>
    </row>
    <row r="38" spans="1:7">
      <c r="A38" s="16" t="s">
        <v>8</v>
      </c>
      <c r="B38" s="17" t="s">
        <v>9</v>
      </c>
      <c r="C38" s="29"/>
      <c r="D38" s="29"/>
      <c r="E38" s="29"/>
      <c r="F38" s="75"/>
      <c r="G38" s="29"/>
    </row>
    <row r="39" spans="1:7">
      <c r="A39" s="16" t="s">
        <v>10</v>
      </c>
      <c r="B39" s="17" t="s">
        <v>11</v>
      </c>
      <c r="C39" s="29"/>
      <c r="D39" s="29"/>
      <c r="E39" s="29"/>
      <c r="F39" s="75"/>
      <c r="G39" s="29"/>
    </row>
    <row r="40" spans="1:7">
      <c r="A40" s="13">
        <v>1</v>
      </c>
      <c r="B40" s="27" t="s">
        <v>90</v>
      </c>
      <c r="C40" s="29"/>
      <c r="D40" s="29"/>
      <c r="E40" s="29"/>
      <c r="F40" s="75"/>
      <c r="G40" s="29"/>
    </row>
    <row r="41" spans="1:7">
      <c r="A41" s="13">
        <v>2</v>
      </c>
      <c r="B41" s="27" t="s">
        <v>91</v>
      </c>
      <c r="C41" s="29"/>
      <c r="D41" s="29"/>
      <c r="E41" s="29"/>
      <c r="F41" s="75"/>
      <c r="G41" s="29"/>
    </row>
    <row r="42" spans="1:7">
      <c r="A42" s="13">
        <v>3</v>
      </c>
      <c r="B42" s="27" t="s">
        <v>92</v>
      </c>
      <c r="C42" s="29"/>
      <c r="D42" s="29"/>
      <c r="E42" s="29"/>
      <c r="F42" s="75"/>
      <c r="G42" s="29"/>
    </row>
    <row r="43" spans="1:7">
      <c r="A43" s="13">
        <v>4</v>
      </c>
      <c r="B43" s="27" t="s">
        <v>93</v>
      </c>
      <c r="C43" s="29"/>
      <c r="D43" s="29"/>
      <c r="E43" s="29"/>
      <c r="F43" s="75"/>
      <c r="G43" s="29"/>
    </row>
    <row r="44" spans="1:7">
      <c r="A44" s="13">
        <v>5</v>
      </c>
      <c r="B44" s="27" t="s">
        <v>94</v>
      </c>
      <c r="C44" s="29"/>
      <c r="D44" s="29"/>
      <c r="E44" s="29"/>
      <c r="F44" s="75"/>
      <c r="G44" s="29"/>
    </row>
    <row r="45" spans="1:7">
      <c r="A45" s="13">
        <v>6</v>
      </c>
      <c r="B45" s="27" t="s">
        <v>95</v>
      </c>
      <c r="C45" s="29"/>
      <c r="D45" s="29"/>
      <c r="E45" s="29"/>
      <c r="F45" s="75"/>
      <c r="G45" s="29"/>
    </row>
    <row r="46" spans="1:7">
      <c r="A46" s="16" t="s">
        <v>12</v>
      </c>
      <c r="B46" s="17" t="s">
        <v>13</v>
      </c>
      <c r="C46" s="29"/>
      <c r="D46" s="29"/>
      <c r="E46" s="29"/>
      <c r="F46" s="75"/>
      <c r="G46" s="29"/>
    </row>
    <row r="47" spans="1:7" s="11" customFormat="1" ht="25.8" customHeight="1">
      <c r="A47" s="16" t="s">
        <v>3</v>
      </c>
      <c r="B47" s="17" t="s">
        <v>96</v>
      </c>
      <c r="C47" s="30">
        <f>C48+C49+C50</f>
        <v>0</v>
      </c>
      <c r="D47" s="30"/>
      <c r="E47" s="30"/>
      <c r="F47" s="75"/>
      <c r="G47" s="30"/>
    </row>
    <row r="48" spans="1:7" s="11" customFormat="1">
      <c r="A48" s="13">
        <v>1</v>
      </c>
      <c r="B48" s="27" t="s">
        <v>97</v>
      </c>
      <c r="C48" s="30"/>
      <c r="D48" s="30"/>
      <c r="E48" s="30"/>
      <c r="F48" s="75"/>
      <c r="G48" s="30"/>
    </row>
    <row r="49" spans="1:7" s="11" customFormat="1">
      <c r="A49" s="13">
        <v>2</v>
      </c>
      <c r="B49" s="27" t="s">
        <v>44</v>
      </c>
      <c r="C49" s="30"/>
      <c r="D49" s="30"/>
      <c r="E49" s="30"/>
      <c r="F49" s="75"/>
      <c r="G49" s="30"/>
    </row>
    <row r="50" spans="1:7" s="11" customFormat="1">
      <c r="A50" s="13">
        <v>3</v>
      </c>
      <c r="B50" s="27" t="s">
        <v>98</v>
      </c>
      <c r="C50" s="30"/>
      <c r="D50" s="30"/>
      <c r="E50" s="30"/>
      <c r="F50" s="75"/>
      <c r="G50" s="30"/>
    </row>
    <row r="51" spans="1:7" ht="25.5" customHeight="1">
      <c r="A51" s="16" t="s">
        <v>22</v>
      </c>
      <c r="B51" s="17" t="s">
        <v>45</v>
      </c>
      <c r="C51" s="104">
        <f>C52+C53+C54</f>
        <v>4103000000</v>
      </c>
      <c r="D51" s="105">
        <f>D52+D54+D53</f>
        <v>5940889827</v>
      </c>
      <c r="E51" s="105">
        <f>E52+E54+E53</f>
        <v>5940889827</v>
      </c>
      <c r="F51" s="75">
        <f t="shared" si="0"/>
        <v>1.4479380519132343</v>
      </c>
      <c r="G51" s="106"/>
    </row>
    <row r="52" spans="1:7">
      <c r="A52" s="13">
        <v>1</v>
      </c>
      <c r="B52" s="27" t="s">
        <v>99</v>
      </c>
      <c r="C52" s="107">
        <f>'54 '!C24</f>
        <v>508000000</v>
      </c>
      <c r="D52" s="108">
        <f>'54 '!D24</f>
        <v>192996429</v>
      </c>
      <c r="E52" s="108">
        <f>'54 '!E24</f>
        <v>192996429</v>
      </c>
      <c r="F52" s="75">
        <f t="shared" si="0"/>
        <v>0.37991423031496063</v>
      </c>
      <c r="G52" s="106"/>
    </row>
    <row r="53" spans="1:7" ht="18.600000000000001" customHeight="1">
      <c r="A53" s="13">
        <v>2</v>
      </c>
      <c r="B53" s="27" t="s">
        <v>46</v>
      </c>
      <c r="C53" s="107"/>
      <c r="D53" s="106"/>
      <c r="E53" s="106"/>
      <c r="F53" s="75"/>
      <c r="G53" s="106"/>
    </row>
    <row r="54" spans="1:7" ht="20.399999999999999" customHeight="1">
      <c r="A54" s="31">
        <v>3</v>
      </c>
      <c r="B54" s="32" t="s">
        <v>66</v>
      </c>
      <c r="C54" s="109">
        <f>'54 '!C16</f>
        <v>3595000000</v>
      </c>
      <c r="D54" s="110">
        <f>'54 '!D16</f>
        <v>5747893398</v>
      </c>
      <c r="E54" s="110">
        <f>'54 '!E16</f>
        <v>5747893398</v>
      </c>
      <c r="F54" s="77">
        <f t="shared" si="0"/>
        <v>1.5988576906815022</v>
      </c>
      <c r="G54" s="111"/>
    </row>
  </sheetData>
  <mergeCells count="8">
    <mergeCell ref="F1:G1"/>
    <mergeCell ref="A2:G2"/>
    <mergeCell ref="A3:G3"/>
    <mergeCell ref="A6:A7"/>
    <mergeCell ref="B6:B7"/>
    <mergeCell ref="C6:C7"/>
    <mergeCell ref="D6:E6"/>
    <mergeCell ref="F6:G6"/>
  </mergeCells>
  <pageMargins left="0.52" right="0.2" top="0.75" bottom="0.24" header="0.3" footer="0.3"/>
  <pageSetup paperSize="9" scale="7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H86"/>
  <sheetViews>
    <sheetView zoomScaleSheetLayoutView="130" workbookViewId="0">
      <selection activeCell="D77" sqref="D77"/>
    </sheetView>
  </sheetViews>
  <sheetFormatPr defaultColWidth="8.19921875" defaultRowHeight="14.4"/>
  <cols>
    <col min="1" max="1" width="4.59765625" style="3" customWidth="1"/>
    <col min="2" max="2" width="49.19921875" style="3" customWidth="1"/>
    <col min="3" max="4" width="16" style="3" customWidth="1"/>
    <col min="5" max="5" width="14.796875" style="3" customWidth="1"/>
    <col min="6" max="6" width="9.5" style="3" customWidth="1"/>
    <col min="7" max="7" width="8.3984375" style="3" customWidth="1"/>
    <col min="8" max="8" width="14.296875" style="3" customWidth="1"/>
    <col min="9" max="16384" width="8.19921875" style="3"/>
  </cols>
  <sheetData>
    <row r="1" spans="1:8">
      <c r="A1" s="2" t="str">
        <f>'55 '!A1</f>
        <v>UBND XÃ PHÚC LỘC</v>
      </c>
      <c r="B1" s="2"/>
      <c r="C1" s="2"/>
      <c r="D1" s="2"/>
      <c r="E1" s="2"/>
      <c r="F1" s="136" t="s">
        <v>56</v>
      </c>
      <c r="G1" s="136"/>
    </row>
    <row r="2" spans="1:8">
      <c r="A2" s="136" t="s">
        <v>106</v>
      </c>
      <c r="B2" s="136"/>
      <c r="C2" s="136"/>
      <c r="D2" s="136"/>
      <c r="E2" s="136"/>
      <c r="F2" s="136"/>
      <c r="G2" s="136"/>
    </row>
    <row r="3" spans="1:8">
      <c r="A3" s="137" t="s">
        <v>34</v>
      </c>
      <c r="B3" s="137"/>
      <c r="C3" s="137"/>
      <c r="D3" s="137"/>
      <c r="E3" s="137"/>
      <c r="F3" s="137"/>
      <c r="G3" s="137"/>
    </row>
    <row r="4" spans="1:8">
      <c r="A4" s="4"/>
      <c r="B4" s="5"/>
      <c r="C4" s="5"/>
      <c r="D4" s="5"/>
      <c r="E4" s="5"/>
      <c r="F4" s="5"/>
      <c r="G4" s="6" t="s">
        <v>112</v>
      </c>
    </row>
    <row r="5" spans="1:8">
      <c r="A5" s="4"/>
      <c r="B5" s="5"/>
      <c r="C5" s="5"/>
      <c r="D5" s="5"/>
      <c r="E5" s="5"/>
      <c r="F5" s="5"/>
      <c r="G5" s="5"/>
    </row>
    <row r="6" spans="1:8" ht="37.799999999999997" customHeight="1">
      <c r="A6" s="138" t="s">
        <v>62</v>
      </c>
      <c r="B6" s="138" t="s">
        <v>0</v>
      </c>
      <c r="C6" s="138" t="s">
        <v>1</v>
      </c>
      <c r="D6" s="143" t="s">
        <v>63</v>
      </c>
      <c r="E6" s="143"/>
      <c r="F6" s="140" t="s">
        <v>156</v>
      </c>
      <c r="G6" s="140"/>
    </row>
    <row r="7" spans="1:8" ht="27.6">
      <c r="A7" s="139"/>
      <c r="B7" s="139"/>
      <c r="C7" s="139"/>
      <c r="D7" s="71" t="s">
        <v>107</v>
      </c>
      <c r="E7" s="71" t="s">
        <v>58</v>
      </c>
      <c r="F7" s="54" t="s">
        <v>64</v>
      </c>
      <c r="G7" s="54" t="s">
        <v>59</v>
      </c>
    </row>
    <row r="8" spans="1:8">
      <c r="A8" s="7" t="s">
        <v>2</v>
      </c>
      <c r="B8" s="7" t="s">
        <v>3</v>
      </c>
      <c r="C8" s="7">
        <v>1</v>
      </c>
      <c r="D8" s="7">
        <v>2</v>
      </c>
      <c r="E8" s="7">
        <v>3</v>
      </c>
      <c r="F8" s="7" t="s">
        <v>4</v>
      </c>
      <c r="G8" s="7">
        <v>5</v>
      </c>
    </row>
    <row r="9" spans="1:8" ht="22.5" customHeight="1">
      <c r="A9" s="93"/>
      <c r="B9" s="93" t="s">
        <v>23</v>
      </c>
      <c r="C9" s="78">
        <f>C10+C42+C64</f>
        <v>137394162000</v>
      </c>
      <c r="D9" s="78">
        <f>D10+D42+D64</f>
        <v>26519144764</v>
      </c>
      <c r="E9" s="78">
        <f>E10+E42+E64</f>
        <v>26948533664</v>
      </c>
      <c r="F9" s="116">
        <f>E9/C9</f>
        <v>0.19614031099807575</v>
      </c>
      <c r="G9" s="24"/>
      <c r="H9" s="102">
        <f>D9-'54 '!D37</f>
        <v>0</v>
      </c>
    </row>
    <row r="10" spans="1:8">
      <c r="A10" s="72" t="s">
        <v>2</v>
      </c>
      <c r="B10" s="39" t="s">
        <v>47</v>
      </c>
      <c r="C10" s="74">
        <f>C11+C14+C15+C39+C36+C37+C38+C40+C41</f>
        <v>97032000000</v>
      </c>
      <c r="D10" s="74">
        <f>D11+D14+D15+D36+D37+D38+D39+D40+D41</f>
        <v>23220672340</v>
      </c>
      <c r="E10" s="74">
        <f>E11+E14+E15+E36+E37+E38+E39+E40+E41</f>
        <v>23650061240</v>
      </c>
      <c r="F10" s="117">
        <f t="shared" ref="F10:F69" si="0">E10/C10</f>
        <v>0.24373465702036443</v>
      </c>
      <c r="G10" s="13"/>
    </row>
    <row r="11" spans="1:8">
      <c r="A11" s="94" t="s">
        <v>6</v>
      </c>
      <c r="B11" s="95" t="s">
        <v>25</v>
      </c>
      <c r="C11" s="18">
        <f>C12+C13</f>
        <v>2207000000</v>
      </c>
      <c r="D11" s="18"/>
      <c r="E11" s="18"/>
      <c r="F11" s="75"/>
      <c r="G11" s="19"/>
    </row>
    <row r="12" spans="1:8" ht="22.8" customHeight="1">
      <c r="A12" s="96">
        <v>1</v>
      </c>
      <c r="B12" s="97" t="s">
        <v>48</v>
      </c>
      <c r="C12" s="14">
        <f>'54 '!C39</f>
        <v>2207000000</v>
      </c>
      <c r="D12" s="14"/>
      <c r="E12" s="14"/>
      <c r="F12" s="75"/>
      <c r="G12" s="15"/>
    </row>
    <row r="13" spans="1:8" ht="18.600000000000001" customHeight="1">
      <c r="A13" s="98">
        <v>2</v>
      </c>
      <c r="B13" s="99" t="s">
        <v>100</v>
      </c>
      <c r="C13" s="14"/>
      <c r="D13" s="14"/>
      <c r="E13" s="14"/>
      <c r="F13" s="75"/>
      <c r="G13" s="15"/>
    </row>
    <row r="14" spans="1:8">
      <c r="A14" s="94" t="s">
        <v>8</v>
      </c>
      <c r="B14" s="73" t="s">
        <v>29</v>
      </c>
      <c r="C14" s="14"/>
      <c r="D14" s="14"/>
      <c r="E14" s="14"/>
      <c r="F14" s="75"/>
      <c r="G14" s="15"/>
    </row>
    <row r="15" spans="1:8" ht="19.2" customHeight="1">
      <c r="A15" s="72" t="s">
        <v>10</v>
      </c>
      <c r="B15" s="73" t="s">
        <v>26</v>
      </c>
      <c r="C15" s="18">
        <f>SUM(C16:C34)</f>
        <v>92415000000</v>
      </c>
      <c r="D15" s="18">
        <f>SUM(D16:D34)</f>
        <v>23084594340</v>
      </c>
      <c r="E15" s="18">
        <v>23513983240</v>
      </c>
      <c r="F15" s="117">
        <f t="shared" si="0"/>
        <v>0.25443903305740412</v>
      </c>
      <c r="G15" s="19"/>
    </row>
    <row r="16" spans="1:8">
      <c r="A16" s="90">
        <v>1</v>
      </c>
      <c r="B16" s="100" t="s">
        <v>116</v>
      </c>
      <c r="C16" s="79">
        <v>62748000000</v>
      </c>
      <c r="D16" s="14">
        <v>15033292552</v>
      </c>
      <c r="E16" s="14">
        <f>D16</f>
        <v>15033292552</v>
      </c>
      <c r="F16" s="75">
        <f t="shared" si="0"/>
        <v>0.23958201937910373</v>
      </c>
      <c r="G16" s="15"/>
    </row>
    <row r="17" spans="1:7" ht="17.25" customHeight="1">
      <c r="A17" s="90">
        <v>2</v>
      </c>
      <c r="B17" s="76" t="s">
        <v>117</v>
      </c>
      <c r="C17" s="79">
        <v>614000000</v>
      </c>
      <c r="D17" s="89"/>
      <c r="E17" s="14">
        <f t="shared" ref="E17:E80" si="1">D17</f>
        <v>0</v>
      </c>
      <c r="F17" s="75"/>
      <c r="G17" s="15"/>
    </row>
    <row r="18" spans="1:7" ht="17.25" customHeight="1">
      <c r="A18" s="90">
        <v>3</v>
      </c>
      <c r="B18" s="76" t="s">
        <v>118</v>
      </c>
      <c r="C18" s="79"/>
      <c r="D18" s="89"/>
      <c r="E18" s="14">
        <f t="shared" si="1"/>
        <v>0</v>
      </c>
      <c r="F18" s="75"/>
      <c r="G18" s="15"/>
    </row>
    <row r="19" spans="1:7" ht="17.25" customHeight="1">
      <c r="A19" s="90">
        <v>4</v>
      </c>
      <c r="B19" s="76" t="s">
        <v>119</v>
      </c>
      <c r="C19" s="79">
        <v>300000000</v>
      </c>
      <c r="D19" s="89"/>
      <c r="E19" s="14">
        <f t="shared" si="1"/>
        <v>0</v>
      </c>
      <c r="F19" s="75"/>
      <c r="G19" s="15"/>
    </row>
    <row r="20" spans="1:7" ht="17.25" customHeight="1">
      <c r="A20" s="90">
        <v>5</v>
      </c>
      <c r="B20" s="76" t="s">
        <v>124</v>
      </c>
      <c r="C20" s="79">
        <v>150000000</v>
      </c>
      <c r="D20" s="89"/>
      <c r="E20" s="14">
        <f t="shared" si="1"/>
        <v>0</v>
      </c>
      <c r="F20" s="75"/>
      <c r="G20" s="15"/>
    </row>
    <row r="21" spans="1:7" ht="17.25" customHeight="1">
      <c r="A21" s="90">
        <v>6</v>
      </c>
      <c r="B21" s="76" t="s">
        <v>120</v>
      </c>
      <c r="C21" s="79">
        <v>200000000</v>
      </c>
      <c r="D21" s="89"/>
      <c r="E21" s="14">
        <f t="shared" si="1"/>
        <v>0</v>
      </c>
      <c r="F21" s="75"/>
      <c r="G21" s="15"/>
    </row>
    <row r="22" spans="1:7" ht="17.25" customHeight="1">
      <c r="A22" s="90">
        <v>7</v>
      </c>
      <c r="B22" s="76" t="s">
        <v>121</v>
      </c>
      <c r="C22" s="79">
        <v>643000000</v>
      </c>
      <c r="D22" s="89"/>
      <c r="E22" s="14">
        <f t="shared" si="1"/>
        <v>0</v>
      </c>
      <c r="F22" s="75"/>
      <c r="G22" s="15"/>
    </row>
    <row r="23" spans="1:7" ht="17.25" customHeight="1">
      <c r="A23" s="90">
        <v>8</v>
      </c>
      <c r="B23" s="76" t="s">
        <v>122</v>
      </c>
      <c r="C23" s="79">
        <v>3701000000</v>
      </c>
      <c r="D23" s="89">
        <v>639472664</v>
      </c>
      <c r="E23" s="14">
        <f t="shared" si="1"/>
        <v>639472664</v>
      </c>
      <c r="F23" s="75">
        <f t="shared" si="0"/>
        <v>0.17278375141853552</v>
      </c>
      <c r="G23" s="15"/>
    </row>
    <row r="24" spans="1:7" ht="17.25" customHeight="1">
      <c r="A24" s="90">
        <v>9</v>
      </c>
      <c r="B24" s="76" t="s">
        <v>123</v>
      </c>
      <c r="C24" s="79">
        <v>22500000000</v>
      </c>
      <c r="D24" s="89">
        <f>'54 '!D49</f>
        <v>7012822761</v>
      </c>
      <c r="E24" s="14">
        <f t="shared" si="1"/>
        <v>7012822761</v>
      </c>
      <c r="F24" s="75">
        <f t="shared" si="0"/>
        <v>0.3116810116</v>
      </c>
      <c r="G24" s="15"/>
    </row>
    <row r="25" spans="1:7" ht="17.25" customHeight="1">
      <c r="A25" s="90">
        <v>10</v>
      </c>
      <c r="B25" s="76" t="s">
        <v>125</v>
      </c>
      <c r="C25" s="79">
        <v>139000000</v>
      </c>
      <c r="D25" s="89"/>
      <c r="E25" s="14">
        <f t="shared" si="1"/>
        <v>0</v>
      </c>
      <c r="F25" s="75"/>
      <c r="G25" s="15"/>
    </row>
    <row r="26" spans="1:7" ht="17.25" customHeight="1">
      <c r="A26" s="90">
        <v>11</v>
      </c>
      <c r="B26" s="76" t="s">
        <v>126</v>
      </c>
      <c r="C26" s="79">
        <v>2584000000</v>
      </c>
      <c r="D26" s="89">
        <v>226176363</v>
      </c>
      <c r="E26" s="14">
        <f t="shared" si="1"/>
        <v>226176363</v>
      </c>
      <c r="F26" s="75">
        <f t="shared" si="0"/>
        <v>8.7529552244582046E-2</v>
      </c>
      <c r="G26" s="15"/>
    </row>
    <row r="27" spans="1:7" ht="17.25" customHeight="1">
      <c r="A27" s="90">
        <v>12</v>
      </c>
      <c r="B27" s="76" t="s">
        <v>127</v>
      </c>
      <c r="C27" s="79">
        <v>300000000</v>
      </c>
      <c r="D27" s="89"/>
      <c r="E27" s="14">
        <f t="shared" si="1"/>
        <v>0</v>
      </c>
      <c r="F27" s="75"/>
      <c r="G27" s="15"/>
    </row>
    <row r="28" spans="1:7" ht="17.25" customHeight="1">
      <c r="A28" s="90">
        <v>13</v>
      </c>
      <c r="B28" s="76" t="s">
        <v>128</v>
      </c>
      <c r="C28" s="79">
        <v>300000000</v>
      </c>
      <c r="D28" s="89">
        <v>172830000</v>
      </c>
      <c r="E28" s="14">
        <f t="shared" si="1"/>
        <v>172830000</v>
      </c>
      <c r="F28" s="75">
        <f t="shared" si="0"/>
        <v>0.57609999999999995</v>
      </c>
      <c r="G28" s="15"/>
    </row>
    <row r="29" spans="1:7" ht="17.25" customHeight="1">
      <c r="A29" s="90">
        <v>14</v>
      </c>
      <c r="B29" s="76" t="s">
        <v>148</v>
      </c>
      <c r="C29" s="79">
        <v>23000000</v>
      </c>
      <c r="D29" s="89"/>
      <c r="E29" s="14">
        <f t="shared" si="1"/>
        <v>0</v>
      </c>
      <c r="F29" s="75"/>
      <c r="G29" s="15"/>
    </row>
    <row r="30" spans="1:7" ht="17.25" customHeight="1">
      <c r="A30" s="90">
        <v>15</v>
      </c>
      <c r="B30" s="76" t="s">
        <v>149</v>
      </c>
      <c r="C30" s="79">
        <v>-1787000000</v>
      </c>
      <c r="D30" s="89"/>
      <c r="E30" s="14">
        <f t="shared" si="1"/>
        <v>0</v>
      </c>
      <c r="F30" s="75"/>
      <c r="G30" s="15"/>
    </row>
    <row r="31" spans="1:7">
      <c r="A31" s="13">
        <v>3</v>
      </c>
      <c r="B31" s="43" t="s">
        <v>27</v>
      </c>
      <c r="C31" s="14"/>
      <c r="D31" s="14"/>
      <c r="E31" s="14">
        <f t="shared" si="1"/>
        <v>0</v>
      </c>
      <c r="F31" s="75"/>
      <c r="G31" s="15"/>
    </row>
    <row r="32" spans="1:7">
      <c r="A32" s="13">
        <v>4</v>
      </c>
      <c r="B32" s="43" t="s">
        <v>28</v>
      </c>
      <c r="C32" s="14"/>
      <c r="D32" s="14"/>
      <c r="E32" s="14">
        <f t="shared" si="1"/>
        <v>0</v>
      </c>
      <c r="F32" s="75"/>
      <c r="G32" s="15"/>
    </row>
    <row r="33" spans="1:7">
      <c r="A33" s="13">
        <v>5</v>
      </c>
      <c r="B33" s="43" t="s">
        <v>29</v>
      </c>
      <c r="C33" s="14"/>
      <c r="D33" s="14"/>
      <c r="E33" s="14">
        <f t="shared" si="1"/>
        <v>0</v>
      </c>
      <c r="F33" s="75"/>
      <c r="G33" s="15"/>
    </row>
    <row r="34" spans="1:7">
      <c r="A34" s="13">
        <v>6</v>
      </c>
      <c r="B34" s="43" t="s">
        <v>30</v>
      </c>
      <c r="C34" s="14"/>
      <c r="D34" s="14"/>
      <c r="E34" s="14">
        <f t="shared" si="1"/>
        <v>0</v>
      </c>
      <c r="F34" s="75"/>
      <c r="G34" s="15"/>
    </row>
    <row r="35" spans="1:7" s="11" customFormat="1">
      <c r="A35" s="13">
        <v>7</v>
      </c>
      <c r="B35" s="49" t="s">
        <v>70</v>
      </c>
      <c r="C35" s="30"/>
      <c r="D35" s="18"/>
      <c r="E35" s="14">
        <f t="shared" si="1"/>
        <v>0</v>
      </c>
      <c r="F35" s="75"/>
      <c r="G35" s="19"/>
    </row>
    <row r="36" spans="1:7" ht="19.2" customHeight="1">
      <c r="A36" s="72" t="s">
        <v>20</v>
      </c>
      <c r="B36" s="73" t="s">
        <v>27</v>
      </c>
      <c r="C36" s="14"/>
      <c r="D36" s="14"/>
      <c r="E36" s="14">
        <f t="shared" si="1"/>
        <v>0</v>
      </c>
      <c r="F36" s="75"/>
      <c r="G36" s="15"/>
    </row>
    <row r="37" spans="1:7" ht="26.4" customHeight="1">
      <c r="A37" s="34" t="s">
        <v>49</v>
      </c>
      <c r="B37" s="37" t="s">
        <v>68</v>
      </c>
      <c r="C37" s="14"/>
      <c r="D37" s="14"/>
      <c r="E37" s="14">
        <f t="shared" si="1"/>
        <v>0</v>
      </c>
      <c r="F37" s="75"/>
      <c r="G37" s="15"/>
    </row>
    <row r="38" spans="1:7" ht="22.2" customHeight="1">
      <c r="A38" s="34" t="s">
        <v>50</v>
      </c>
      <c r="B38" s="38" t="s">
        <v>101</v>
      </c>
      <c r="C38" s="29"/>
      <c r="D38" s="29"/>
      <c r="E38" s="14">
        <f t="shared" si="1"/>
        <v>0</v>
      </c>
      <c r="F38" s="75"/>
      <c r="G38" s="29"/>
    </row>
    <row r="39" spans="1:7" ht="23.4" customHeight="1">
      <c r="A39" s="34" t="s">
        <v>52</v>
      </c>
      <c r="B39" s="38" t="s">
        <v>51</v>
      </c>
      <c r="C39" s="114">
        <v>2410000000</v>
      </c>
      <c r="D39" s="114">
        <f>'54 '!D60</f>
        <v>136078000</v>
      </c>
      <c r="E39" s="114">
        <f t="shared" si="1"/>
        <v>136078000</v>
      </c>
      <c r="F39" s="75"/>
      <c r="G39" s="29"/>
    </row>
    <row r="40" spans="1:7" ht="28.8" customHeight="1">
      <c r="A40" s="34" t="s">
        <v>54</v>
      </c>
      <c r="B40" s="38" t="s">
        <v>53</v>
      </c>
      <c r="C40" s="29"/>
      <c r="D40" s="29"/>
      <c r="E40" s="14">
        <f t="shared" si="1"/>
        <v>0</v>
      </c>
      <c r="F40" s="75"/>
      <c r="G40" s="29"/>
    </row>
    <row r="41" spans="1:7" ht="28.2" customHeight="1">
      <c r="A41" s="34" t="s">
        <v>155</v>
      </c>
      <c r="B41" s="38" t="s">
        <v>31</v>
      </c>
      <c r="C41" s="29"/>
      <c r="D41" s="29"/>
      <c r="E41" s="14">
        <f t="shared" si="1"/>
        <v>0</v>
      </c>
      <c r="F41" s="75"/>
      <c r="G41" s="29"/>
    </row>
    <row r="42" spans="1:7" ht="34.200000000000003" customHeight="1">
      <c r="A42" s="34" t="s">
        <v>3</v>
      </c>
      <c r="B42" s="39" t="s">
        <v>71</v>
      </c>
      <c r="C42" s="92">
        <f>C43+C44+C57+C58+C59+C60+C61+C62+C63</f>
        <v>1471000000</v>
      </c>
      <c r="D42" s="92">
        <f>D43+D44+D57+D58+D59+D60+D61+D62+D63</f>
        <v>293310900</v>
      </c>
      <c r="E42" s="14">
        <f t="shared" si="1"/>
        <v>293310900</v>
      </c>
      <c r="F42" s="75"/>
      <c r="G42" s="29"/>
    </row>
    <row r="43" spans="1:7" ht="17.25" customHeight="1">
      <c r="A43" s="35">
        <v>1</v>
      </c>
      <c r="B43" s="40" t="s">
        <v>102</v>
      </c>
      <c r="C43" s="122">
        <v>0</v>
      </c>
      <c r="D43" s="122"/>
      <c r="E43" s="14">
        <f t="shared" si="1"/>
        <v>0</v>
      </c>
      <c r="F43" s="75"/>
      <c r="G43" s="29"/>
    </row>
    <row r="44" spans="1:7" ht="17.25" customHeight="1">
      <c r="A44" s="36">
        <v>2</v>
      </c>
      <c r="B44" s="40" t="s">
        <v>55</v>
      </c>
      <c r="C44" s="91">
        <f>SUM(C45:C57)</f>
        <v>1471000000</v>
      </c>
      <c r="D44" s="91">
        <f>SUM(D45:D57)</f>
        <v>293310900</v>
      </c>
      <c r="E44" s="14">
        <f t="shared" si="1"/>
        <v>293310900</v>
      </c>
      <c r="F44" s="75"/>
      <c r="G44" s="29"/>
    </row>
    <row r="45" spans="1:7" ht="17.25" customHeight="1">
      <c r="A45" s="118" t="s">
        <v>129</v>
      </c>
      <c r="B45" s="83" t="s">
        <v>116</v>
      </c>
      <c r="C45" s="119"/>
      <c r="D45" s="120"/>
      <c r="E45" s="14">
        <f t="shared" si="1"/>
        <v>0</v>
      </c>
      <c r="F45" s="75"/>
      <c r="G45" s="29"/>
    </row>
    <row r="46" spans="1:7" ht="17.25" customHeight="1">
      <c r="A46" s="118" t="s">
        <v>130</v>
      </c>
      <c r="B46" s="88" t="s">
        <v>117</v>
      </c>
      <c r="C46" s="119"/>
      <c r="D46" s="120"/>
      <c r="E46" s="14">
        <f t="shared" si="1"/>
        <v>0</v>
      </c>
      <c r="F46" s="75"/>
      <c r="G46" s="29"/>
    </row>
    <row r="47" spans="1:7" ht="17.25" customHeight="1">
      <c r="A47" s="118" t="s">
        <v>131</v>
      </c>
      <c r="B47" s="88" t="s">
        <v>118</v>
      </c>
      <c r="C47" s="119"/>
      <c r="D47" s="120"/>
      <c r="E47" s="14">
        <f t="shared" si="1"/>
        <v>0</v>
      </c>
      <c r="F47" s="75"/>
      <c r="G47" s="29"/>
    </row>
    <row r="48" spans="1:7" ht="17.25" customHeight="1">
      <c r="A48" s="118" t="s">
        <v>132</v>
      </c>
      <c r="B48" s="88" t="s">
        <v>119</v>
      </c>
      <c r="C48" s="119"/>
      <c r="D48" s="120"/>
      <c r="E48" s="14">
        <f t="shared" si="1"/>
        <v>0</v>
      </c>
      <c r="F48" s="75"/>
      <c r="G48" s="29"/>
    </row>
    <row r="49" spans="1:7" ht="17.25" customHeight="1">
      <c r="A49" s="118" t="s">
        <v>133</v>
      </c>
      <c r="B49" s="88" t="s">
        <v>124</v>
      </c>
      <c r="C49" s="119"/>
      <c r="D49" s="120"/>
      <c r="E49" s="14">
        <f t="shared" si="1"/>
        <v>0</v>
      </c>
      <c r="F49" s="75"/>
      <c r="G49" s="29"/>
    </row>
    <row r="50" spans="1:7" ht="17.25" customHeight="1">
      <c r="A50" s="118" t="s">
        <v>134</v>
      </c>
      <c r="B50" s="88" t="s">
        <v>120</v>
      </c>
      <c r="C50" s="119"/>
      <c r="D50" s="120"/>
      <c r="E50" s="14">
        <f t="shared" si="1"/>
        <v>0</v>
      </c>
      <c r="F50" s="75"/>
      <c r="G50" s="29"/>
    </row>
    <row r="51" spans="1:7" ht="17.25" customHeight="1">
      <c r="A51" s="118" t="s">
        <v>135</v>
      </c>
      <c r="B51" s="88" t="s">
        <v>121</v>
      </c>
      <c r="C51" s="119"/>
      <c r="D51" s="120"/>
      <c r="E51" s="14">
        <f t="shared" si="1"/>
        <v>0</v>
      </c>
      <c r="F51" s="75"/>
      <c r="G51" s="29"/>
    </row>
    <row r="52" spans="1:7" ht="17.25" customHeight="1">
      <c r="A52" s="118" t="s">
        <v>136</v>
      </c>
      <c r="B52" s="88" t="s">
        <v>122</v>
      </c>
      <c r="C52" s="119">
        <v>271000000</v>
      </c>
      <c r="D52" s="89"/>
      <c r="E52" s="14">
        <f t="shared" si="1"/>
        <v>0</v>
      </c>
      <c r="F52" s="75"/>
      <c r="G52" s="29"/>
    </row>
    <row r="53" spans="1:7" ht="17.25" customHeight="1">
      <c r="A53" s="118" t="s">
        <v>137</v>
      </c>
      <c r="B53" s="88" t="s">
        <v>123</v>
      </c>
      <c r="C53" s="119"/>
      <c r="D53" s="120"/>
      <c r="E53" s="14">
        <f t="shared" si="1"/>
        <v>0</v>
      </c>
      <c r="F53" s="75"/>
      <c r="G53" s="29"/>
    </row>
    <row r="54" spans="1:7" ht="17.25" customHeight="1">
      <c r="A54" s="118" t="s">
        <v>138</v>
      </c>
      <c r="B54" s="88" t="s">
        <v>125</v>
      </c>
      <c r="C54" s="119">
        <v>1200000000</v>
      </c>
      <c r="D54" s="119">
        <f>'54 '!D64</f>
        <v>293310900</v>
      </c>
      <c r="E54" s="119">
        <f t="shared" si="1"/>
        <v>293310900</v>
      </c>
      <c r="F54" s="75"/>
      <c r="G54" s="29"/>
    </row>
    <row r="55" spans="1:7" ht="17.25" customHeight="1">
      <c r="A55" s="118" t="s">
        <v>139</v>
      </c>
      <c r="B55" s="88" t="s">
        <v>126</v>
      </c>
      <c r="C55" s="119"/>
      <c r="D55" s="120"/>
      <c r="E55" s="14">
        <f t="shared" si="1"/>
        <v>0</v>
      </c>
      <c r="F55" s="75"/>
      <c r="G55" s="29"/>
    </row>
    <row r="56" spans="1:7" ht="17.25" customHeight="1">
      <c r="A56" s="118" t="s">
        <v>140</v>
      </c>
      <c r="B56" s="88" t="s">
        <v>127</v>
      </c>
      <c r="C56" s="119"/>
      <c r="D56" s="120"/>
      <c r="E56" s="14">
        <f t="shared" si="1"/>
        <v>0</v>
      </c>
      <c r="F56" s="75"/>
      <c r="G56" s="29"/>
    </row>
    <row r="57" spans="1:7" ht="17.25" customHeight="1">
      <c r="A57" s="118" t="s">
        <v>141</v>
      </c>
      <c r="B57" s="88" t="s">
        <v>128</v>
      </c>
      <c r="C57" s="119"/>
      <c r="D57" s="120"/>
      <c r="E57" s="14">
        <f t="shared" si="1"/>
        <v>0</v>
      </c>
      <c r="F57" s="75"/>
      <c r="G57" s="29"/>
    </row>
    <row r="58" spans="1:7" s="11" customFormat="1">
      <c r="A58" s="13">
        <v>3</v>
      </c>
      <c r="B58" s="43" t="s">
        <v>27</v>
      </c>
      <c r="C58" s="18"/>
      <c r="D58" s="18"/>
      <c r="E58" s="14">
        <f t="shared" si="1"/>
        <v>0</v>
      </c>
      <c r="F58" s="75"/>
      <c r="G58" s="19"/>
    </row>
    <row r="59" spans="1:7" s="11" customFormat="1">
      <c r="A59" s="13">
        <v>4</v>
      </c>
      <c r="B59" s="43" t="s">
        <v>28</v>
      </c>
      <c r="C59" s="18"/>
      <c r="D59" s="18"/>
      <c r="E59" s="14">
        <f t="shared" si="1"/>
        <v>0</v>
      </c>
      <c r="F59" s="75"/>
      <c r="G59" s="19"/>
    </row>
    <row r="60" spans="1:7" s="11" customFormat="1">
      <c r="A60" s="13">
        <v>5</v>
      </c>
      <c r="B60" s="43" t="s">
        <v>29</v>
      </c>
      <c r="C60" s="18"/>
      <c r="D60" s="18"/>
      <c r="E60" s="14">
        <f t="shared" si="1"/>
        <v>0</v>
      </c>
      <c r="F60" s="75"/>
      <c r="G60" s="19"/>
    </row>
    <row r="61" spans="1:7" s="11" customFormat="1">
      <c r="A61" s="13">
        <v>6</v>
      </c>
      <c r="B61" s="43" t="s">
        <v>30</v>
      </c>
      <c r="C61" s="18"/>
      <c r="D61" s="18"/>
      <c r="E61" s="14">
        <f t="shared" si="1"/>
        <v>0</v>
      </c>
      <c r="F61" s="75"/>
      <c r="G61" s="19"/>
    </row>
    <row r="62" spans="1:7" s="11" customFormat="1">
      <c r="A62" s="13">
        <v>7</v>
      </c>
      <c r="B62" s="43" t="s">
        <v>70</v>
      </c>
      <c r="C62" s="18"/>
      <c r="D62" s="18"/>
      <c r="E62" s="14">
        <f t="shared" si="1"/>
        <v>0</v>
      </c>
      <c r="F62" s="75"/>
      <c r="G62" s="19"/>
    </row>
    <row r="63" spans="1:7" s="11" customFormat="1">
      <c r="A63" s="13">
        <v>8</v>
      </c>
      <c r="B63" s="43" t="s">
        <v>31</v>
      </c>
      <c r="C63" s="18"/>
      <c r="D63" s="18"/>
      <c r="E63" s="14">
        <f t="shared" si="1"/>
        <v>0</v>
      </c>
      <c r="F63" s="75"/>
      <c r="G63" s="19"/>
    </row>
    <row r="64" spans="1:7" s="11" customFormat="1">
      <c r="A64" s="16" t="s">
        <v>22</v>
      </c>
      <c r="B64" s="44" t="s">
        <v>152</v>
      </c>
      <c r="C64" s="18">
        <f>C65+C66</f>
        <v>38891162000</v>
      </c>
      <c r="D64" s="18">
        <f t="shared" ref="D64:E64" si="2">D65+D66</f>
        <v>3005161524</v>
      </c>
      <c r="E64" s="18">
        <f t="shared" si="2"/>
        <v>3005161524</v>
      </c>
      <c r="F64" s="75">
        <f t="shared" si="0"/>
        <v>7.7271065441551989E-2</v>
      </c>
      <c r="G64" s="19"/>
    </row>
    <row r="65" spans="1:7" s="11" customFormat="1">
      <c r="A65" s="13">
        <v>1</v>
      </c>
      <c r="B65" s="43" t="s">
        <v>25</v>
      </c>
      <c r="C65" s="18"/>
      <c r="D65" s="18"/>
      <c r="E65" s="14">
        <f t="shared" si="1"/>
        <v>0</v>
      </c>
      <c r="F65" s="75"/>
      <c r="G65" s="19"/>
    </row>
    <row r="66" spans="1:7" s="11" customFormat="1" ht="15" customHeight="1">
      <c r="A66" s="13">
        <v>2</v>
      </c>
      <c r="B66" s="43" t="s">
        <v>26</v>
      </c>
      <c r="C66" s="14">
        <f>SUM(C67:C86)</f>
        <v>38891162000</v>
      </c>
      <c r="D66" s="14">
        <f t="shared" ref="D66:E66" si="3">SUM(D67:D86)</f>
        <v>3005161524</v>
      </c>
      <c r="E66" s="14">
        <f t="shared" si="3"/>
        <v>3005161524</v>
      </c>
      <c r="F66" s="75">
        <f t="shared" si="0"/>
        <v>7.7271065441551989E-2</v>
      </c>
      <c r="G66" s="19"/>
    </row>
    <row r="67" spans="1:7" s="11" customFormat="1" ht="15" customHeight="1">
      <c r="A67" s="118" t="s">
        <v>129</v>
      </c>
      <c r="B67" s="83" t="s">
        <v>116</v>
      </c>
      <c r="C67" s="119">
        <v>15506000000</v>
      </c>
      <c r="D67" s="120"/>
      <c r="E67" s="14">
        <f t="shared" si="1"/>
        <v>0</v>
      </c>
      <c r="F67" s="75"/>
      <c r="G67" s="121"/>
    </row>
    <row r="68" spans="1:7" s="11" customFormat="1" ht="15" customHeight="1">
      <c r="A68" s="118" t="s">
        <v>130</v>
      </c>
      <c r="B68" s="88" t="s">
        <v>117</v>
      </c>
      <c r="C68" s="119"/>
      <c r="D68" s="120"/>
      <c r="E68" s="14">
        <f t="shared" si="1"/>
        <v>0</v>
      </c>
      <c r="F68" s="75"/>
      <c r="G68" s="121"/>
    </row>
    <row r="69" spans="1:7" s="11" customFormat="1" ht="15" customHeight="1">
      <c r="A69" s="118" t="s">
        <v>131</v>
      </c>
      <c r="B69" s="88" t="s">
        <v>118</v>
      </c>
      <c r="C69" s="119">
        <v>1747000000</v>
      </c>
      <c r="D69" s="120">
        <v>1099965660</v>
      </c>
      <c r="E69" s="14">
        <f t="shared" si="1"/>
        <v>1099965660</v>
      </c>
      <c r="F69" s="75">
        <f t="shared" si="0"/>
        <v>0.62963117344018316</v>
      </c>
      <c r="G69" s="121"/>
    </row>
    <row r="70" spans="1:7" s="11" customFormat="1" ht="15" customHeight="1">
      <c r="A70" s="118" t="s">
        <v>132</v>
      </c>
      <c r="B70" s="88" t="s">
        <v>119</v>
      </c>
      <c r="C70" s="119"/>
      <c r="D70" s="120"/>
      <c r="E70" s="14">
        <f t="shared" si="1"/>
        <v>0</v>
      </c>
      <c r="F70" s="75"/>
      <c r="G70" s="121"/>
    </row>
    <row r="71" spans="1:7" s="11" customFormat="1" ht="15" customHeight="1">
      <c r="A71" s="118" t="s">
        <v>133</v>
      </c>
      <c r="B71" s="88" t="s">
        <v>124</v>
      </c>
      <c r="C71" s="119"/>
      <c r="D71" s="120"/>
      <c r="E71" s="14">
        <f t="shared" si="1"/>
        <v>0</v>
      </c>
      <c r="F71" s="75"/>
      <c r="G71" s="121"/>
    </row>
    <row r="72" spans="1:7" s="11" customFormat="1" ht="15" customHeight="1">
      <c r="A72" s="118" t="s">
        <v>134</v>
      </c>
      <c r="B72" s="88" t="s">
        <v>120</v>
      </c>
      <c r="C72" s="119"/>
      <c r="D72" s="120"/>
      <c r="E72" s="14">
        <f t="shared" si="1"/>
        <v>0</v>
      </c>
      <c r="F72" s="75"/>
      <c r="G72" s="121"/>
    </row>
    <row r="73" spans="1:7" s="11" customFormat="1" ht="15" customHeight="1">
      <c r="A73" s="118" t="s">
        <v>135</v>
      </c>
      <c r="B73" s="88" t="s">
        <v>121</v>
      </c>
      <c r="C73" s="119"/>
      <c r="D73" s="120"/>
      <c r="E73" s="14">
        <f t="shared" si="1"/>
        <v>0</v>
      </c>
      <c r="F73" s="75"/>
      <c r="G73" s="121"/>
    </row>
    <row r="74" spans="1:7" s="11" customFormat="1" ht="15" customHeight="1">
      <c r="A74" s="118" t="s">
        <v>136</v>
      </c>
      <c r="B74" s="88" t="s">
        <v>122</v>
      </c>
      <c r="C74" s="119">
        <v>2597000000</v>
      </c>
      <c r="D74" s="30"/>
      <c r="E74" s="14">
        <f t="shared" si="1"/>
        <v>0</v>
      </c>
      <c r="F74" s="75"/>
      <c r="G74" s="121"/>
    </row>
    <row r="75" spans="1:7" s="11" customFormat="1" ht="15" customHeight="1">
      <c r="A75" s="118" t="s">
        <v>137</v>
      </c>
      <c r="B75" s="88" t="s">
        <v>123</v>
      </c>
      <c r="C75" s="119">
        <v>6075162000</v>
      </c>
      <c r="D75" s="120"/>
      <c r="E75" s="14">
        <f t="shared" si="1"/>
        <v>0</v>
      </c>
      <c r="F75" s="75"/>
      <c r="G75" s="121"/>
    </row>
    <row r="76" spans="1:7" s="11" customFormat="1" ht="15" customHeight="1">
      <c r="A76" s="118" t="s">
        <v>138</v>
      </c>
      <c r="B76" s="88" t="s">
        <v>125</v>
      </c>
      <c r="C76" s="119">
        <v>10177000000</v>
      </c>
      <c r="D76" s="89">
        <f>'54 '!D96</f>
        <v>1725559500</v>
      </c>
      <c r="E76" s="14">
        <f t="shared" si="1"/>
        <v>1725559500</v>
      </c>
      <c r="F76" s="75">
        <f t="shared" ref="F76:F78" si="4">E76/C76</f>
        <v>0.16955482951753956</v>
      </c>
      <c r="G76" s="121"/>
    </row>
    <row r="77" spans="1:7" s="11" customFormat="1" ht="15" customHeight="1">
      <c r="A77" s="118" t="s">
        <v>139</v>
      </c>
      <c r="B77" s="88" t="s">
        <v>126</v>
      </c>
      <c r="C77" s="119"/>
      <c r="D77" s="120"/>
      <c r="E77" s="14">
        <f t="shared" si="1"/>
        <v>0</v>
      </c>
      <c r="F77" s="75"/>
      <c r="G77" s="121"/>
    </row>
    <row r="78" spans="1:7" s="11" customFormat="1" ht="15" customHeight="1">
      <c r="A78" s="118" t="s">
        <v>140</v>
      </c>
      <c r="B78" s="88" t="s">
        <v>127</v>
      </c>
      <c r="C78" s="119">
        <v>2789000000</v>
      </c>
      <c r="D78" s="120">
        <v>179636364</v>
      </c>
      <c r="E78" s="14">
        <f t="shared" si="1"/>
        <v>179636364</v>
      </c>
      <c r="F78" s="75">
        <f t="shared" si="4"/>
        <v>6.4408879168160627E-2</v>
      </c>
      <c r="G78" s="121"/>
    </row>
    <row r="79" spans="1:7" s="11" customFormat="1" ht="15" customHeight="1">
      <c r="A79" s="118" t="s">
        <v>141</v>
      </c>
      <c r="B79" s="88" t="s">
        <v>128</v>
      </c>
      <c r="C79" s="119"/>
      <c r="D79" s="120"/>
      <c r="E79" s="14">
        <f t="shared" si="1"/>
        <v>0</v>
      </c>
      <c r="F79" s="75"/>
      <c r="G79" s="121"/>
    </row>
    <row r="80" spans="1:7" s="11" customFormat="1">
      <c r="A80" s="13">
        <v>3</v>
      </c>
      <c r="B80" s="43" t="s">
        <v>27</v>
      </c>
      <c r="C80" s="18"/>
      <c r="D80" s="18"/>
      <c r="E80" s="14">
        <f t="shared" si="1"/>
        <v>0</v>
      </c>
      <c r="F80" s="75"/>
      <c r="G80" s="19"/>
    </row>
    <row r="81" spans="1:7" s="11" customFormat="1">
      <c r="A81" s="13">
        <v>4</v>
      </c>
      <c r="B81" s="43" t="s">
        <v>28</v>
      </c>
      <c r="C81" s="18"/>
      <c r="D81" s="18"/>
      <c r="E81" s="14">
        <f t="shared" ref="E81:E86" si="5">D81</f>
        <v>0</v>
      </c>
      <c r="F81" s="75"/>
      <c r="G81" s="19"/>
    </row>
    <row r="82" spans="1:7" s="11" customFormat="1">
      <c r="A82" s="13">
        <v>5</v>
      </c>
      <c r="B82" s="43" t="s">
        <v>29</v>
      </c>
      <c r="C82" s="18"/>
      <c r="D82" s="18"/>
      <c r="E82" s="14">
        <f t="shared" si="5"/>
        <v>0</v>
      </c>
      <c r="F82" s="75"/>
      <c r="G82" s="19"/>
    </row>
    <row r="83" spans="1:7" s="11" customFormat="1">
      <c r="A83" s="13">
        <v>6</v>
      </c>
      <c r="B83" s="43" t="s">
        <v>30</v>
      </c>
      <c r="C83" s="18"/>
      <c r="D83" s="18"/>
      <c r="E83" s="14">
        <f t="shared" si="5"/>
        <v>0</v>
      </c>
      <c r="F83" s="75"/>
      <c r="G83" s="19"/>
    </row>
    <row r="84" spans="1:7" s="11" customFormat="1">
      <c r="A84" s="13">
        <v>7</v>
      </c>
      <c r="B84" s="43" t="s">
        <v>70</v>
      </c>
      <c r="C84" s="18"/>
      <c r="D84" s="18"/>
      <c r="E84" s="14">
        <f t="shared" si="5"/>
        <v>0</v>
      </c>
      <c r="F84" s="75"/>
      <c r="G84" s="19"/>
    </row>
    <row r="85" spans="1:7" s="11" customFormat="1">
      <c r="A85" s="13">
        <v>8</v>
      </c>
      <c r="B85" s="43" t="s">
        <v>31</v>
      </c>
      <c r="C85" s="18"/>
      <c r="D85" s="18"/>
      <c r="E85" s="14">
        <f t="shared" si="5"/>
        <v>0</v>
      </c>
      <c r="F85" s="75"/>
      <c r="G85" s="19"/>
    </row>
    <row r="86" spans="1:7" ht="17.399999999999999" customHeight="1">
      <c r="A86" s="41">
        <v>3</v>
      </c>
      <c r="B86" s="42" t="s">
        <v>103</v>
      </c>
      <c r="C86" s="33"/>
      <c r="D86" s="33"/>
      <c r="E86" s="115">
        <f t="shared" si="5"/>
        <v>0</v>
      </c>
      <c r="F86" s="77"/>
      <c r="G86" s="33"/>
    </row>
  </sheetData>
  <mergeCells count="8">
    <mergeCell ref="F1:G1"/>
    <mergeCell ref="A2:G2"/>
    <mergeCell ref="A3:G3"/>
    <mergeCell ref="A6:A7"/>
    <mergeCell ref="B6:B7"/>
    <mergeCell ref="C6:C7"/>
    <mergeCell ref="D6:E6"/>
    <mergeCell ref="F6:G6"/>
  </mergeCells>
  <pageMargins left="0.7" right="0.31" top="0.75" bottom="0.75" header="0.3" footer="0.3"/>
  <pageSetup paperSize="9" scale="8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K10"/>
  <sheetViews>
    <sheetView workbookViewId="0">
      <selection activeCell="D10" sqref="D10"/>
    </sheetView>
  </sheetViews>
  <sheetFormatPr defaultRowHeight="15.6"/>
  <cols>
    <col min="1" max="1" width="5.8984375" customWidth="1"/>
    <col min="2" max="2" width="20" customWidth="1"/>
    <col min="3" max="3" width="14.796875" customWidth="1"/>
    <col min="4" max="4" width="12.796875" customWidth="1"/>
    <col min="5" max="5" width="14.69921875" customWidth="1"/>
    <col min="6" max="6" width="11.09765625" customWidth="1"/>
    <col min="7" max="7" width="9.8984375" customWidth="1"/>
    <col min="8" max="8" width="12.5" customWidth="1"/>
    <col min="9" max="9" width="11.5" customWidth="1"/>
    <col min="10" max="10" width="11.796875" customWidth="1"/>
  </cols>
  <sheetData>
    <row r="1" spans="1:11" ht="62.4" customHeight="1">
      <c r="A1" s="145" t="str">
        <f>'56.1.'!A1</f>
        <v>UBND XÃ PHÚC LỘC</v>
      </c>
      <c r="B1" s="145"/>
      <c r="C1" s="145"/>
      <c r="D1" s="145"/>
      <c r="J1" s="145" t="s">
        <v>157</v>
      </c>
      <c r="K1" s="145"/>
    </row>
    <row r="2" spans="1:11">
      <c r="A2" s="146" t="s">
        <v>158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</row>
    <row r="3" spans="1:11">
      <c r="A3" s="147" t="s">
        <v>34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</row>
    <row r="4" spans="1:11">
      <c r="J4" s="123" t="s">
        <v>57</v>
      </c>
    </row>
    <row r="5" spans="1:11" ht="45.6" customHeight="1">
      <c r="A5" s="144" t="s">
        <v>159</v>
      </c>
      <c r="B5" s="144" t="s">
        <v>0</v>
      </c>
      <c r="C5" s="144" t="s">
        <v>160</v>
      </c>
      <c r="D5" s="144"/>
      <c r="E5" s="144"/>
      <c r="F5" s="144" t="s">
        <v>161</v>
      </c>
      <c r="G5" s="144"/>
      <c r="H5" s="144"/>
      <c r="I5" s="144" t="s">
        <v>162</v>
      </c>
      <c r="J5" s="144"/>
      <c r="K5" s="144"/>
    </row>
    <row r="6" spans="1:11" ht="31.2">
      <c r="A6" s="144"/>
      <c r="B6" s="144"/>
      <c r="C6" s="128" t="s">
        <v>163</v>
      </c>
      <c r="D6" s="128" t="s">
        <v>164</v>
      </c>
      <c r="E6" s="128" t="s">
        <v>165</v>
      </c>
      <c r="F6" s="128" t="s">
        <v>166</v>
      </c>
      <c r="G6" s="128" t="s">
        <v>167</v>
      </c>
      <c r="H6" s="128" t="s">
        <v>165</v>
      </c>
      <c r="I6" s="128" t="s">
        <v>168</v>
      </c>
      <c r="J6" s="128" t="s">
        <v>164</v>
      </c>
      <c r="K6" s="128" t="s">
        <v>165</v>
      </c>
    </row>
    <row r="7" spans="1:11" ht="35.4" customHeight="1">
      <c r="A7" s="129" t="s">
        <v>2</v>
      </c>
      <c r="B7" s="129" t="s">
        <v>3</v>
      </c>
      <c r="C7" s="129">
        <v>1</v>
      </c>
      <c r="D7" s="129">
        <v>2</v>
      </c>
      <c r="E7" s="129" t="s">
        <v>169</v>
      </c>
      <c r="F7" s="129">
        <v>4</v>
      </c>
      <c r="G7" s="129">
        <v>5</v>
      </c>
      <c r="H7" s="129" t="s">
        <v>170</v>
      </c>
      <c r="I7" s="129">
        <v>7</v>
      </c>
      <c r="J7" s="129">
        <v>8</v>
      </c>
      <c r="K7" s="129" t="s">
        <v>171</v>
      </c>
    </row>
    <row r="8" spans="1:11" s="134" customFormat="1" ht="35.4" customHeight="1">
      <c r="A8" s="128"/>
      <c r="B8" s="130" t="s">
        <v>172</v>
      </c>
      <c r="C8" s="133">
        <f>C9+C10</f>
        <v>2410000000</v>
      </c>
      <c r="D8" s="133">
        <f t="shared" ref="D8:K8" si="0">D9+D10</f>
        <v>136078000</v>
      </c>
      <c r="E8" s="133">
        <f t="shared" si="0"/>
        <v>2273922000</v>
      </c>
      <c r="F8" s="133">
        <f t="shared" si="0"/>
        <v>0</v>
      </c>
      <c r="G8" s="133">
        <f t="shared" si="0"/>
        <v>0</v>
      </c>
      <c r="H8" s="133">
        <f t="shared" si="0"/>
        <v>0</v>
      </c>
      <c r="I8" s="133">
        <f t="shared" si="0"/>
        <v>0</v>
      </c>
      <c r="J8" s="133">
        <f t="shared" si="0"/>
        <v>0</v>
      </c>
      <c r="K8" s="133">
        <f t="shared" si="0"/>
        <v>0</v>
      </c>
    </row>
    <row r="9" spans="1:11">
      <c r="A9" s="126">
        <v>1</v>
      </c>
      <c r="B9" s="127" t="s">
        <v>25</v>
      </c>
      <c r="C9" s="126"/>
      <c r="D9" s="126"/>
      <c r="E9" s="126"/>
      <c r="F9" s="126"/>
      <c r="G9" s="126"/>
      <c r="H9" s="126"/>
      <c r="I9" s="126"/>
      <c r="J9" s="126"/>
      <c r="K9" s="126"/>
    </row>
    <row r="10" spans="1:11" ht="49.2" customHeight="1">
      <c r="A10" s="124">
        <v>2</v>
      </c>
      <c r="B10" s="125" t="s">
        <v>26</v>
      </c>
      <c r="C10" s="131">
        <f>'54 '!C60</f>
        <v>2410000000</v>
      </c>
      <c r="D10" s="131">
        <f>88770000+47308000</f>
        <v>136078000</v>
      </c>
      <c r="E10" s="132">
        <f>C10-D10</f>
        <v>2273922000</v>
      </c>
      <c r="F10" s="124"/>
      <c r="G10" s="124"/>
      <c r="H10" s="124"/>
      <c r="I10" s="124"/>
      <c r="J10" s="124"/>
      <c r="K10" s="124"/>
    </row>
  </sheetData>
  <mergeCells count="9">
    <mergeCell ref="A1:D1"/>
    <mergeCell ref="J1:K1"/>
    <mergeCell ref="A2:K2"/>
    <mergeCell ref="A3:K3"/>
    <mergeCell ref="A5:A6"/>
    <mergeCell ref="B5:B6"/>
    <mergeCell ref="C5:E5"/>
    <mergeCell ref="F5:H5"/>
    <mergeCell ref="I5:K5"/>
  </mergeCells>
  <pageMargins left="0.31496062992125984" right="0.11811023622047245" top="0.55118110236220474" bottom="0.55118110236220474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54 </vt:lpstr>
      <vt:lpstr>55 </vt:lpstr>
      <vt:lpstr>56.1.</vt:lpstr>
      <vt:lpstr>56.2</vt:lpstr>
      <vt:lpstr>'54 '!Print_Area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Luong Chien</dc:creator>
  <cp:lastModifiedBy>Admin</cp:lastModifiedBy>
  <cp:lastPrinted>2026-04-10T09:58:36Z</cp:lastPrinted>
  <dcterms:created xsi:type="dcterms:W3CDTF">2026-04-10T01:07:10Z</dcterms:created>
  <dcterms:modified xsi:type="dcterms:W3CDTF">2026-04-13T08:17:18Z</dcterms:modified>
</cp:coreProperties>
</file>